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WTC\"/>
    </mc:Choice>
  </mc:AlternateContent>
  <xr:revisionPtr revIDLastSave="0" documentId="13_ncr:1_{FE308D32-F690-4241-B1CD-002FFA2FA44D}" xr6:coauthVersionLast="47" xr6:coauthVersionMax="47" xr10:uidLastSave="{00000000-0000-0000-0000-000000000000}"/>
  <bookViews>
    <workbookView xWindow="-108" yWindow="-108" windowWidth="23256" windowHeight="13896" tabRatio="482" xr2:uid="{D20D67AF-5D68-43E8-9EFD-1A89B7C76B05}"/>
  </bookViews>
  <sheets>
    <sheet name="Aanwezigheden" sheetId="1" r:id="rId1"/>
    <sheet name="A-B" sheetId="6" r:id="rId2"/>
    <sheet name="Grafiek aanwezigheden" sheetId="5" r:id="rId3"/>
    <sheet name="Gem__Snelheid" sheetId="2" r:id="rId4"/>
    <sheet name="Gem__Afstand" sheetId="3" r:id="rId5"/>
    <sheet name="Kampioen" sheetId="4" r:id="rId6"/>
  </sheets>
  <definedNames>
    <definedName name="__Anonymous_Sheet_DB_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6" i="6" l="1"/>
  <c r="J28" i="6"/>
  <c r="J22" i="6"/>
  <c r="J17" i="6"/>
  <c r="J12" i="6"/>
  <c r="J7" i="6"/>
  <c r="H20" i="6"/>
  <c r="F41" i="6"/>
  <c r="H33" i="6" s="1"/>
  <c r="G24" i="6"/>
  <c r="G33" i="6"/>
  <c r="G41" i="6" s="1"/>
  <c r="G20" i="6"/>
  <c r="G15" i="6"/>
  <c r="G10" i="6"/>
  <c r="G5" i="6"/>
  <c r="H1" i="6"/>
  <c r="E5" i="6" s="1"/>
  <c r="AO47" i="1"/>
  <c r="AN47" i="1"/>
  <c r="E7" i="1"/>
  <c r="AM47" i="1"/>
  <c r="E18" i="1"/>
  <c r="F18" i="1"/>
  <c r="AL47" i="1"/>
  <c r="AK47" i="1"/>
  <c r="AJ47" i="1"/>
  <c r="AI47" i="1"/>
  <c r="AP8" i="1"/>
  <c r="AP6" i="1"/>
  <c r="AP7" i="1"/>
  <c r="AH47" i="1"/>
  <c r="AG47" i="1"/>
  <c r="AF47" i="1"/>
  <c r="AB47" i="1"/>
  <c r="Z47" i="1"/>
  <c r="Y47" i="1"/>
  <c r="X47" i="1"/>
  <c r="W47" i="1"/>
  <c r="V47" i="1"/>
  <c r="U47" i="1"/>
  <c r="S47" i="1"/>
  <c r="R47" i="1"/>
  <c r="P47" i="1"/>
  <c r="E30" i="1"/>
  <c r="F30" i="1"/>
  <c r="E26" i="1"/>
  <c r="F26" i="1"/>
  <c r="E27" i="1"/>
  <c r="F27" i="1"/>
  <c r="E24" i="1"/>
  <c r="F24" i="1"/>
  <c r="E21" i="1"/>
  <c r="F21" i="1"/>
  <c r="E6" i="1"/>
  <c r="E8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9" i="1"/>
  <c r="F19" i="1"/>
  <c r="E20" i="1"/>
  <c r="F20" i="1"/>
  <c r="E22" i="1"/>
  <c r="F22" i="1"/>
  <c r="E23" i="1"/>
  <c r="F23" i="1"/>
  <c r="E25" i="1"/>
  <c r="F25" i="1"/>
  <c r="E28" i="1"/>
  <c r="F28" i="1"/>
  <c r="E29" i="1"/>
  <c r="F29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G47" i="1"/>
  <c r="H47" i="1"/>
  <c r="I47" i="1"/>
  <c r="J47" i="1"/>
  <c r="K47" i="1"/>
  <c r="L47" i="1"/>
  <c r="M47" i="1"/>
  <c r="N47" i="1"/>
  <c r="O47" i="1"/>
  <c r="Q47" i="1"/>
  <c r="F48" i="1" l="1" a="1"/>
  <c r="F48" i="1" s="1"/>
  <c r="H5" i="6"/>
  <c r="H10" i="6"/>
  <c r="H15" i="6"/>
  <c r="H24" i="6"/>
  <c r="H41" i="6" s="1"/>
  <c r="E8" i="6"/>
  <c r="E16" i="6"/>
  <c r="E24" i="6"/>
  <c r="E40" i="6"/>
  <c r="E9" i="6"/>
  <c r="E17" i="6"/>
  <c r="E25" i="6"/>
  <c r="E33" i="6"/>
  <c r="E10" i="6"/>
  <c r="E18" i="6"/>
  <c r="E26" i="6"/>
  <c r="E34" i="6"/>
  <c r="E12" i="6"/>
  <c r="E20" i="6"/>
  <c r="E28" i="6"/>
  <c r="E36" i="6"/>
  <c r="E32" i="6"/>
  <c r="E11" i="6"/>
  <c r="E35" i="6"/>
  <c r="E37" i="6"/>
  <c r="E19" i="6"/>
  <c r="E27" i="6"/>
  <c r="E38" i="6"/>
  <c r="E13" i="6"/>
  <c r="E21" i="6"/>
  <c r="E29" i="6"/>
  <c r="E6" i="6"/>
  <c r="E14" i="6"/>
  <c r="E22" i="6"/>
  <c r="E30" i="6"/>
  <c r="E7" i="6"/>
  <c r="E15" i="6"/>
  <c r="E23" i="6"/>
  <c r="E31" i="6"/>
  <c r="E3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<sst xmlns="http://schemas.openxmlformats.org/spreadsheetml/2006/main" count="327" uniqueCount="100">
  <si>
    <t>Rit</t>
  </si>
  <si>
    <t>Aantal km</t>
  </si>
  <si>
    <t>Aantal Ritten</t>
  </si>
  <si>
    <t>Verlof</t>
  </si>
  <si>
    <t>NAAM</t>
  </si>
  <si>
    <t>DATUM</t>
  </si>
  <si>
    <t>Afstand</t>
  </si>
  <si>
    <t>Gemiddelde</t>
  </si>
  <si>
    <t>Hoogtemrs</t>
  </si>
  <si>
    <t>Beyls</t>
  </si>
  <si>
    <t>Kenneth</t>
  </si>
  <si>
    <t>Bultinck</t>
  </si>
  <si>
    <t>Alain</t>
  </si>
  <si>
    <t>Cannaert</t>
  </si>
  <si>
    <t>Tony</t>
  </si>
  <si>
    <t>Claeys</t>
  </si>
  <si>
    <t>Marc</t>
  </si>
  <si>
    <t>Steven</t>
  </si>
  <si>
    <t>Clarysse</t>
  </si>
  <si>
    <t>Ignace</t>
  </si>
  <si>
    <t>De Craeye</t>
  </si>
  <si>
    <t>Soren</t>
  </si>
  <si>
    <t>Jens</t>
  </si>
  <si>
    <t>Stijn</t>
  </si>
  <si>
    <t>De Marez</t>
  </si>
  <si>
    <t>Patrick</t>
  </si>
  <si>
    <t>Desloovere</t>
  </si>
  <si>
    <t>Philip</t>
  </si>
  <si>
    <t>Desmet</t>
  </si>
  <si>
    <t>Frederick</t>
  </si>
  <si>
    <t>De Smet</t>
  </si>
  <si>
    <t>Willem</t>
  </si>
  <si>
    <t>Devos</t>
  </si>
  <si>
    <t>Brecht</t>
  </si>
  <si>
    <t>Follens</t>
  </si>
  <si>
    <t>Wim</t>
  </si>
  <si>
    <t>Furniere</t>
  </si>
  <si>
    <t>Marnix</t>
  </si>
  <si>
    <t>Isebaert</t>
  </si>
  <si>
    <t>Tom</t>
  </si>
  <si>
    <t>Kinds</t>
  </si>
  <si>
    <t>Rik</t>
  </si>
  <si>
    <t>Lanneau</t>
  </si>
  <si>
    <t>Jozef</t>
  </si>
  <si>
    <t>Laroy</t>
  </si>
  <si>
    <t>Theo</t>
  </si>
  <si>
    <t>Manderick</t>
  </si>
  <si>
    <t>Rino</t>
  </si>
  <si>
    <t>Matton</t>
  </si>
  <si>
    <t>Rudy</t>
  </si>
  <si>
    <t>Naessens</t>
  </si>
  <si>
    <t>Kurt</t>
  </si>
  <si>
    <t>Rogge</t>
  </si>
  <si>
    <t>Luc</t>
  </si>
  <si>
    <t>Vancauwenberghe</t>
  </si>
  <si>
    <t>Nele</t>
  </si>
  <si>
    <t>Vanden Brande</t>
  </si>
  <si>
    <t>Gunther</t>
  </si>
  <si>
    <t>Vanden Buverie</t>
  </si>
  <si>
    <t>Hein</t>
  </si>
  <si>
    <t>Vanhoutte</t>
  </si>
  <si>
    <t>Kevin</t>
  </si>
  <si>
    <t>Vannieuwenhuysse</t>
  </si>
  <si>
    <t>Verbrugge</t>
  </si>
  <si>
    <t>Dieter</t>
  </si>
  <si>
    <t>Verhaeghe</t>
  </si>
  <si>
    <t>Ward</t>
  </si>
  <si>
    <t>Verplancke</t>
  </si>
  <si>
    <t>Thomas</t>
  </si>
  <si>
    <t>Windels</t>
  </si>
  <si>
    <t>Franky</t>
  </si>
  <si>
    <t>AANTAL</t>
  </si>
  <si>
    <t>Kampioen</t>
  </si>
  <si>
    <t>Kampioen (ritten)</t>
  </si>
  <si>
    <t>Kampioen (km)</t>
  </si>
  <si>
    <t>Naam</t>
  </si>
  <si>
    <t>aantal ritten</t>
  </si>
  <si>
    <t>aantal km</t>
  </si>
  <si>
    <t>CLUBKAMPIOENSCHAP 2025</t>
  </si>
  <si>
    <t>10A</t>
  </si>
  <si>
    <t>10B</t>
  </si>
  <si>
    <t>Eggermont</t>
  </si>
  <si>
    <t>Jonas</t>
  </si>
  <si>
    <t>Lancksweerdt</t>
  </si>
  <si>
    <t>William</t>
  </si>
  <si>
    <t>Niet gereden - regen</t>
  </si>
  <si>
    <t>Debrabander</t>
  </si>
  <si>
    <t>Arne</t>
  </si>
  <si>
    <t>90</t>
  </si>
  <si>
    <t>28,5</t>
  </si>
  <si>
    <t>560</t>
  </si>
  <si>
    <t>GEMIDDELDE</t>
  </si>
  <si>
    <t>Leeftijd</t>
  </si>
  <si>
    <t>Ritten</t>
  </si>
  <si>
    <t>Voornaam</t>
  </si>
  <si>
    <t>Geb_datum</t>
  </si>
  <si>
    <t>% per leeftijdscategorie</t>
  </si>
  <si>
    <t>Aantal ritten per leeftijdscategorie</t>
  </si>
  <si>
    <t>% indien gelijk aantal leden per categorie</t>
  </si>
  <si>
    <t>Eventueel A-ploeg of B-ploeg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</si>
</sst>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m/d"/>
    <numFmt numFmtId="165" formatCode="dd/mmm"/>
    <numFmt numFmtId="166" formatCode="#.00"/>
    <numFmt numFmtId="167" formatCode="0&quot; km&quot;"/>
    <numFmt numFmtId="168" formatCode="yyyy"/>
    <numFmt numFmtId="169" formatCode="yy"/>
  </numFmts>
  <fonts count="63" x14ac:knownFonts="1"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16"/>
      <name val="Arial"/>
      <family val="2"/>
    </font>
    <font>
      <sz val="11"/>
      <color indexed="9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sz val="12"/>
      <color indexed="8"/>
      <name val="Arial"/>
      <family val="2"/>
    </font>
    <font>
      <u/>
      <sz val="10"/>
      <color indexed="39"/>
      <name val="Arial"/>
      <family val="2"/>
    </font>
    <font>
      <sz val="10"/>
      <color indexed="19"/>
      <name val="Arial"/>
      <family val="2"/>
    </font>
    <font>
      <sz val="10"/>
      <color indexed="63"/>
      <name val="Arial"/>
      <family val="2"/>
    </font>
    <font>
      <sz val="10"/>
      <color indexed="8"/>
      <name val="Arial"/>
      <family val="2"/>
    </font>
    <font>
      <sz val="8"/>
      <color indexed="8"/>
      <name val="Comic Sans MS"/>
      <family val="4"/>
    </font>
    <font>
      <sz val="8"/>
      <color indexed="48"/>
      <name val="Comic Sans MS"/>
      <family val="4"/>
    </font>
    <font>
      <b/>
      <i/>
      <u/>
      <sz val="12"/>
      <color indexed="10"/>
      <name val="Comic Sans MS"/>
      <family val="4"/>
    </font>
    <font>
      <i/>
      <sz val="8"/>
      <color indexed="8"/>
      <name val="Comic Sans MS"/>
      <family val="4"/>
    </font>
    <font>
      <b/>
      <i/>
      <u/>
      <sz val="12"/>
      <color indexed="48"/>
      <name val="Comic Sans MS"/>
      <family val="4"/>
    </font>
    <font>
      <i/>
      <sz val="8"/>
      <color indexed="12"/>
      <name val="Comic Sans MS"/>
      <family val="4"/>
    </font>
    <font>
      <b/>
      <i/>
      <sz val="10"/>
      <color indexed="8"/>
      <name val="Comic Sans MS"/>
      <family val="4"/>
    </font>
    <font>
      <i/>
      <sz val="8"/>
      <color indexed="55"/>
      <name val="Comic Sans MS"/>
      <family val="4"/>
    </font>
    <font>
      <b/>
      <i/>
      <sz val="10"/>
      <color indexed="10"/>
      <name val="Comic Sans MS"/>
      <family val="4"/>
    </font>
    <font>
      <b/>
      <i/>
      <u/>
      <sz val="10"/>
      <color indexed="10"/>
      <name val="Comic Sans MS"/>
      <family val="4"/>
    </font>
    <font>
      <b/>
      <i/>
      <sz val="10"/>
      <color indexed="14"/>
      <name val="Comic Sans MS"/>
      <family val="4"/>
    </font>
    <font>
      <i/>
      <sz val="8"/>
      <color indexed="48"/>
      <name val="Comic Sans MS"/>
      <family val="4"/>
    </font>
    <font>
      <b/>
      <sz val="8"/>
      <color indexed="8"/>
      <name val="Comic Sans MS"/>
      <family val="4"/>
    </font>
    <font>
      <b/>
      <i/>
      <sz val="8"/>
      <color indexed="8"/>
      <name val="Comic Sans MS"/>
      <family val="4"/>
    </font>
    <font>
      <b/>
      <i/>
      <sz val="7"/>
      <color indexed="56"/>
      <name val="Comic Sans MS"/>
      <family val="4"/>
    </font>
    <font>
      <b/>
      <sz val="7"/>
      <color indexed="54"/>
      <name val="Comic Sans MS"/>
      <family val="4"/>
    </font>
    <font>
      <b/>
      <sz val="8"/>
      <color indexed="54"/>
      <name val="Comic Sans MS"/>
      <family val="4"/>
    </font>
    <font>
      <b/>
      <i/>
      <sz val="8"/>
      <color indexed="54"/>
      <name val="Comic Sans MS"/>
      <family val="4"/>
    </font>
    <font>
      <sz val="8"/>
      <color indexed="12"/>
      <name val="Comic Sans MS"/>
      <family val="4"/>
    </font>
    <font>
      <b/>
      <i/>
      <sz val="8"/>
      <color indexed="12"/>
      <name val="Comic Sans MS"/>
      <family val="4"/>
    </font>
    <font>
      <b/>
      <i/>
      <sz val="8"/>
      <color indexed="57"/>
      <name val="Comic Sans MS"/>
      <family val="4"/>
    </font>
    <font>
      <b/>
      <i/>
      <sz val="8"/>
      <color indexed="10"/>
      <name val="Comic Sans MS"/>
      <family val="4"/>
    </font>
    <font>
      <b/>
      <i/>
      <sz val="16"/>
      <color indexed="12"/>
      <name val="Comic Sans MS"/>
      <family val="4"/>
    </font>
    <font>
      <sz val="20"/>
      <color indexed="8"/>
      <name val="Arial"/>
      <family val="2"/>
    </font>
    <font>
      <b/>
      <sz val="8"/>
      <color indexed="10"/>
      <name val="Comic Sans MS"/>
      <family val="4"/>
    </font>
    <font>
      <b/>
      <sz val="20"/>
      <color indexed="10"/>
      <name val="Arial"/>
      <family val="2"/>
    </font>
    <font>
      <b/>
      <sz val="10"/>
      <color indexed="16"/>
      <name val="Arial"/>
      <family val="2"/>
    </font>
    <font>
      <i/>
      <sz val="10"/>
      <color indexed="8"/>
      <name val="Microsoft Sans Serif"/>
      <family val="2"/>
    </font>
    <font>
      <b/>
      <i/>
      <sz val="10"/>
      <color indexed="8"/>
      <name val="Microsoft Sans Serif"/>
      <family val="2"/>
    </font>
    <font>
      <i/>
      <sz val="10"/>
      <color indexed="8"/>
      <name val="Arial"/>
      <family val="2"/>
      <charset val="1"/>
    </font>
    <font>
      <sz val="11"/>
      <color indexed="8"/>
      <name val="Arial"/>
      <family val="2"/>
    </font>
    <font>
      <sz val="8"/>
      <name val="Comic Sans MS"/>
      <family val="4"/>
    </font>
    <font>
      <b/>
      <sz val="8"/>
      <name val="Comic Sans MS"/>
      <family val="4"/>
    </font>
    <font>
      <sz val="9"/>
      <name val="Arial"/>
      <family val="2"/>
    </font>
    <font>
      <sz val="9"/>
      <name val="Arial"/>
      <family val="2"/>
      <charset val="1"/>
    </font>
    <font>
      <sz val="9"/>
      <name val="Comic Sans MS"/>
      <family val="4"/>
    </font>
    <font>
      <b/>
      <sz val="26"/>
      <name val="Arial"/>
      <family val="2"/>
    </font>
    <font>
      <b/>
      <sz val="8"/>
      <color rgb="FFFF0000"/>
      <name val="Comic Sans MS"/>
      <family val="4"/>
    </font>
    <font>
      <b/>
      <i/>
      <sz val="10"/>
      <color rgb="FFFF0000"/>
      <name val="Comic Sans MS"/>
      <family val="4"/>
    </font>
    <font>
      <b/>
      <i/>
      <sz val="10"/>
      <color rgb="FFFF0000"/>
      <name val="Microsoft Sans Serif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Comic Sans MS"/>
      <family val="4"/>
    </font>
    <font>
      <b/>
      <sz val="9"/>
      <color indexed="8"/>
      <name val="Arial"/>
      <family val="2"/>
    </font>
    <font>
      <b/>
      <sz val="8"/>
      <color indexed="12"/>
      <name val="Comic Sans MS"/>
      <family val="4"/>
    </font>
    <font>
      <b/>
      <sz val="11"/>
      <color indexed="8"/>
      <name val="Arial"/>
      <family val="2"/>
    </font>
    <font>
      <sz val="11"/>
      <color rgb="FFFF0000"/>
      <name val="Arial"/>
      <family val="2"/>
    </font>
    <font>
      <sz val="8"/>
      <color indexed="8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41"/>
        <bgColor indexed="27"/>
      </patternFill>
    </fill>
    <fill>
      <patternFill patternType="solid">
        <fgColor indexed="47"/>
        <bgColor indexed="41"/>
      </patternFill>
    </fill>
    <fill>
      <patternFill patternType="solid">
        <fgColor indexed="16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45"/>
        <bgColor indexed="46"/>
      </patternFill>
    </fill>
    <fill>
      <patternFill patternType="solid">
        <fgColor indexed="44"/>
        <bgColor indexed="49"/>
      </patternFill>
    </fill>
    <fill>
      <patternFill patternType="solid">
        <fgColor indexed="49"/>
        <bgColor indexed="44"/>
      </patternFill>
    </fill>
    <fill>
      <patternFill patternType="solid">
        <fgColor indexed="24"/>
        <bgColor indexed="55"/>
      </patternFill>
    </fill>
    <fill>
      <patternFill patternType="solid">
        <fgColor indexed="55"/>
        <bgColor indexed="2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indexed="27"/>
      </patternFill>
    </fill>
    <fill>
      <patternFill patternType="solid">
        <fgColor theme="0" tint="-0.249977111117893"/>
        <bgColor indexed="22"/>
      </patternFill>
    </fill>
    <fill>
      <patternFill patternType="solid">
        <fgColor theme="0" tint="-0.249977111117893"/>
        <bgColor indexed="4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8">
    <xf numFmtId="0" fontId="0" fillId="0" borderId="0"/>
    <xf numFmtId="0" fontId="1" fillId="0" borderId="0" applyBorder="0" applyProtection="0"/>
    <xf numFmtId="0" fontId="2" fillId="2" borderId="0" applyBorder="0" applyProtection="0"/>
    <xf numFmtId="0" fontId="2" fillId="2" borderId="0" applyBorder="0" applyProtection="0"/>
    <xf numFmtId="0" fontId="2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2" fillId="3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0" borderId="0" applyBorder="0" applyProtection="0"/>
    <xf numFmtId="0" fontId="1" fillId="0" borderId="0" applyBorder="0" applyProtection="0"/>
    <xf numFmtId="0" fontId="3" fillId="5" borderId="0" applyBorder="0" applyProtection="0"/>
    <xf numFmtId="0" fontId="3" fillId="5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5" fillId="6" borderId="0" applyBorder="0" applyProtection="0"/>
    <xf numFmtId="0" fontId="5" fillId="6" borderId="0" applyBorder="0" applyProtection="0"/>
    <xf numFmtId="0" fontId="5" fillId="6" borderId="0" applyBorder="0" applyProtection="0"/>
    <xf numFmtId="0" fontId="6" fillId="0" borderId="0" applyBorder="0" applyProtection="0"/>
    <xf numFmtId="0" fontId="6" fillId="0" borderId="0" applyBorder="0" applyProtection="0"/>
    <xf numFmtId="0" fontId="6" fillId="0" borderId="0" applyBorder="0" applyProtection="0"/>
    <xf numFmtId="0" fontId="7" fillId="7" borderId="0" applyBorder="0" applyProtection="0"/>
    <xf numFmtId="0" fontId="7" fillId="7" borderId="0" applyBorder="0" applyProtection="0"/>
    <xf numFmtId="0" fontId="8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1" fillId="0" borderId="0" applyBorder="0" applyProtection="0"/>
    <xf numFmtId="0" fontId="11" fillId="0" borderId="0" applyBorder="0" applyProtection="0"/>
    <xf numFmtId="0" fontId="12" fillId="8" borderId="0" applyBorder="0" applyProtection="0"/>
    <xf numFmtId="0" fontId="12" fillId="8" borderId="0" applyBorder="0" applyProtection="0"/>
    <xf numFmtId="0" fontId="13" fillId="8" borderId="1" applyProtection="0"/>
    <xf numFmtId="0" fontId="13" fillId="8" borderId="1" applyProtection="0"/>
    <xf numFmtId="0" fontId="45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45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</cellStyleXfs>
  <cellXfs count="177">
    <xf numFmtId="0" fontId="0" fillId="0" borderId="0" xfId="0"/>
    <xf numFmtId="0" fontId="15" fillId="9" borderId="2" xfId="0" applyNumberFormat="1" applyFont="1" applyFill="1" applyBorder="1" applyAlignment="1">
      <alignment horizontal="right"/>
    </xf>
    <xf numFmtId="0" fontId="15" fillId="9" borderId="2" xfId="0" applyNumberFormat="1" applyFont="1" applyFill="1" applyBorder="1"/>
    <xf numFmtId="0" fontId="15" fillId="9" borderId="2" xfId="0" applyNumberFormat="1" applyFont="1" applyFill="1" applyBorder="1" applyAlignment="1">
      <alignment horizontal="left"/>
    </xf>
    <xf numFmtId="0" fontId="15" fillId="9" borderId="2" xfId="0" applyNumberFormat="1" applyFont="1" applyFill="1" applyBorder="1" applyAlignment="1">
      <alignment horizontal="center"/>
    </xf>
    <xf numFmtId="0" fontId="15" fillId="10" borderId="2" xfId="0" applyNumberFormat="1" applyFont="1" applyFill="1" applyBorder="1" applyAlignment="1">
      <alignment horizontal="center"/>
    </xf>
    <xf numFmtId="0" fontId="16" fillId="9" borderId="2" xfId="0" applyNumberFormat="1" applyFont="1" applyFill="1" applyBorder="1" applyAlignment="1">
      <alignment horizontal="center"/>
    </xf>
    <xf numFmtId="0" fontId="0" fillId="0" borderId="2" xfId="0" applyNumberFormat="1" applyBorder="1"/>
    <xf numFmtId="0" fontId="17" fillId="9" borderId="2" xfId="0" applyNumberFormat="1" applyFont="1" applyFill="1" applyBorder="1" applyAlignment="1" applyProtection="1">
      <protection locked="0"/>
    </xf>
    <xf numFmtId="0" fontId="18" fillId="9" borderId="2" xfId="0" applyNumberFormat="1" applyFont="1" applyFill="1" applyBorder="1" applyAlignment="1">
      <alignment horizontal="right"/>
    </xf>
    <xf numFmtId="0" fontId="0" fillId="9" borderId="2" xfId="0" applyFill="1" applyBorder="1"/>
    <xf numFmtId="0" fontId="18" fillId="9" borderId="2" xfId="0" applyNumberFormat="1" applyFont="1" applyFill="1" applyBorder="1"/>
    <xf numFmtId="0" fontId="19" fillId="9" borderId="2" xfId="0" applyNumberFormat="1" applyFont="1" applyFill="1" applyBorder="1" applyAlignment="1" applyProtection="1">
      <protection locked="0"/>
    </xf>
    <xf numFmtId="0" fontId="18" fillId="9" borderId="2" xfId="0" applyNumberFormat="1" applyFont="1" applyFill="1" applyBorder="1" applyAlignment="1"/>
    <xf numFmtId="0" fontId="18" fillId="9" borderId="2" xfId="0" applyNumberFormat="1" applyFont="1" applyFill="1" applyBorder="1" applyAlignment="1" applyProtection="1">
      <alignment horizontal="center"/>
      <protection locked="0"/>
    </xf>
    <xf numFmtId="0" fontId="20" fillId="9" borderId="2" xfId="0" applyNumberFormat="1" applyFont="1" applyFill="1" applyBorder="1" applyAlignment="1" applyProtection="1">
      <alignment horizontal="center"/>
      <protection locked="0"/>
    </xf>
    <xf numFmtId="0" fontId="21" fillId="9" borderId="2" xfId="0" applyNumberFormat="1" applyFont="1" applyFill="1" applyBorder="1" applyAlignment="1" applyProtection="1">
      <alignment horizontal="left"/>
      <protection locked="0"/>
    </xf>
    <xf numFmtId="0" fontId="18" fillId="9" borderId="2" xfId="0" applyNumberFormat="1" applyFont="1" applyFill="1" applyBorder="1" applyAlignment="1">
      <alignment horizontal="center"/>
    </xf>
    <xf numFmtId="0" fontId="22" fillId="9" borderId="2" xfId="0" applyNumberFormat="1" applyFont="1" applyFill="1" applyBorder="1" applyAlignment="1" applyProtection="1">
      <alignment horizontal="center"/>
      <protection locked="0"/>
    </xf>
    <xf numFmtId="0" fontId="23" fillId="9" borderId="2" xfId="0" applyNumberFormat="1" applyFont="1" applyFill="1" applyBorder="1" applyAlignment="1" applyProtection="1">
      <alignment horizontal="center"/>
      <protection locked="0"/>
    </xf>
    <xf numFmtId="0" fontId="23" fillId="9" borderId="2" xfId="0" applyNumberFormat="1" applyFont="1" applyFill="1" applyBorder="1" applyAlignment="1" applyProtection="1">
      <alignment horizontal="left"/>
      <protection locked="0"/>
    </xf>
    <xf numFmtId="0" fontId="24" fillId="9" borderId="2" xfId="0" applyNumberFormat="1" applyFont="1" applyFill="1" applyBorder="1" applyAlignment="1" applyProtection="1">
      <alignment horizontal="center"/>
      <protection locked="0"/>
    </xf>
    <xf numFmtId="0" fontId="25" fillId="9" borderId="2" xfId="0" applyNumberFormat="1" applyFont="1" applyFill="1" applyBorder="1" applyAlignment="1" applyProtection="1">
      <alignment horizontal="left"/>
      <protection locked="0"/>
    </xf>
    <xf numFmtId="0" fontId="26" fillId="9" borderId="2" xfId="0" applyNumberFormat="1" applyFont="1" applyFill="1" applyBorder="1" applyAlignment="1">
      <alignment horizontal="center"/>
    </xf>
    <xf numFmtId="0" fontId="15" fillId="9" borderId="3" xfId="0" applyNumberFormat="1" applyFont="1" applyFill="1" applyBorder="1" applyAlignment="1">
      <alignment horizontal="right"/>
    </xf>
    <xf numFmtId="0" fontId="15" fillId="9" borderId="2" xfId="0" applyNumberFormat="1" applyFont="1" applyFill="1" applyBorder="1" applyProtection="1">
      <protection locked="0"/>
    </xf>
    <xf numFmtId="0" fontId="27" fillId="9" borderId="2" xfId="0" applyNumberFormat="1" applyFont="1" applyFill="1" applyBorder="1" applyAlignment="1" applyProtection="1">
      <alignment horizontal="center"/>
      <protection locked="0"/>
    </xf>
    <xf numFmtId="0" fontId="27" fillId="10" borderId="2" xfId="0" applyNumberFormat="1" applyFont="1" applyFill="1" applyBorder="1" applyAlignment="1" applyProtection="1">
      <alignment horizontal="center"/>
      <protection locked="0"/>
    </xf>
    <xf numFmtId="2" fontId="14" fillId="4" borderId="2" xfId="0" applyNumberFormat="1" applyFont="1" applyFill="1" applyBorder="1" applyAlignment="1">
      <alignment horizontal="center"/>
    </xf>
    <xf numFmtId="164" fontId="28" fillId="9" borderId="3" xfId="0" applyNumberFormat="1" applyFont="1" applyFill="1" applyBorder="1" applyAlignment="1">
      <alignment horizontal="right"/>
    </xf>
    <xf numFmtId="164" fontId="28" fillId="9" borderId="2" xfId="0" applyNumberFormat="1" applyFont="1" applyFill="1" applyBorder="1" applyAlignment="1" applyProtection="1">
      <alignment horizontal="center"/>
      <protection locked="0"/>
    </xf>
    <xf numFmtId="165" fontId="28" fillId="10" borderId="2" xfId="0" applyNumberFormat="1" applyFont="1" applyFill="1" applyBorder="1" applyAlignment="1" applyProtection="1">
      <alignment horizontal="center"/>
      <protection locked="0"/>
    </xf>
    <xf numFmtId="164" fontId="28" fillId="9" borderId="2" xfId="0" applyNumberFormat="1" applyFont="1" applyFill="1" applyBorder="1" applyAlignment="1">
      <alignment horizontal="center"/>
    </xf>
    <xf numFmtId="164" fontId="28" fillId="9" borderId="2" xfId="0" applyNumberFormat="1" applyFont="1" applyFill="1" applyBorder="1"/>
    <xf numFmtId="0" fontId="28" fillId="9" borderId="4" xfId="0" applyNumberFormat="1" applyFont="1" applyFill="1" applyBorder="1" applyAlignment="1">
      <alignment horizontal="right"/>
    </xf>
    <xf numFmtId="0" fontId="29" fillId="9" borderId="2" xfId="0" applyNumberFormat="1" applyFont="1" applyFill="1" applyBorder="1" applyAlignment="1" applyProtection="1">
      <alignment horizontal="right"/>
      <protection locked="0"/>
    </xf>
    <xf numFmtId="4" fontId="29" fillId="9" borderId="2" xfId="0" applyNumberFormat="1" applyFont="1" applyFill="1" applyBorder="1" applyAlignment="1" applyProtection="1">
      <alignment horizontal="right"/>
      <protection locked="0"/>
    </xf>
    <xf numFmtId="0" fontId="29" fillId="9" borderId="2" xfId="0" applyNumberFormat="1" applyFont="1" applyFill="1" applyBorder="1" applyAlignment="1" applyProtection="1">
      <alignment horizontal="center"/>
      <protection locked="0"/>
    </xf>
    <xf numFmtId="4" fontId="30" fillId="10" borderId="2" xfId="0" applyNumberFormat="1" applyFont="1" applyFill="1" applyBorder="1" applyAlignment="1" applyProtection="1">
      <alignment horizontal="center"/>
      <protection locked="0"/>
    </xf>
    <xf numFmtId="4" fontId="31" fillId="10" borderId="2" xfId="0" applyNumberFormat="1" applyFont="1" applyFill="1" applyBorder="1" applyAlignment="1" applyProtection="1">
      <alignment horizontal="center"/>
      <protection locked="0"/>
    </xf>
    <xf numFmtId="4" fontId="32" fillId="10" borderId="2" xfId="0" applyNumberFormat="1" applyFont="1" applyFill="1" applyBorder="1" applyAlignment="1" applyProtection="1">
      <alignment horizontal="center"/>
      <protection locked="0"/>
    </xf>
    <xf numFmtId="2" fontId="32" fillId="10" borderId="2" xfId="0" applyNumberFormat="1" applyFont="1" applyFill="1" applyBorder="1" applyAlignment="1" applyProtection="1">
      <alignment horizontal="center"/>
      <protection locked="0"/>
    </xf>
    <xf numFmtId="166" fontId="32" fillId="10" borderId="2" xfId="0" applyNumberFormat="1" applyFont="1" applyFill="1" applyBorder="1" applyAlignment="1" applyProtection="1">
      <alignment horizontal="center"/>
      <protection locked="0"/>
    </xf>
    <xf numFmtId="2" fontId="20" fillId="10" borderId="2" xfId="0" applyNumberFormat="1" applyFont="1" applyFill="1" applyBorder="1" applyAlignment="1" applyProtection="1">
      <alignment horizontal="center"/>
      <protection locked="0"/>
    </xf>
    <xf numFmtId="2" fontId="20" fillId="10" borderId="2" xfId="0" applyNumberFormat="1" applyFont="1" applyFill="1" applyBorder="1" applyAlignment="1" applyProtection="1">
      <alignment horizontal="center" vertical="center"/>
      <protection locked="0"/>
    </xf>
    <xf numFmtId="0" fontId="33" fillId="9" borderId="2" xfId="0" applyNumberFormat="1" applyFont="1" applyFill="1" applyBorder="1" applyAlignment="1">
      <alignment horizontal="center"/>
    </xf>
    <xf numFmtId="0" fontId="34" fillId="9" borderId="2" xfId="0" applyNumberFormat="1" applyFont="1" applyFill="1" applyBorder="1" applyAlignment="1">
      <alignment horizontal="center"/>
    </xf>
    <xf numFmtId="0" fontId="34" fillId="9" borderId="2" xfId="0" applyNumberFormat="1" applyFont="1" applyFill="1" applyBorder="1"/>
    <xf numFmtId="167" fontId="34" fillId="9" borderId="2" xfId="0" applyNumberFormat="1" applyFont="1" applyFill="1" applyBorder="1"/>
    <xf numFmtId="4" fontId="33" fillId="10" borderId="2" xfId="0" applyNumberFormat="1" applyFont="1" applyFill="1" applyBorder="1" applyAlignment="1" applyProtection="1">
      <alignment horizontal="center"/>
      <protection locked="0"/>
    </xf>
    <xf numFmtId="4" fontId="20" fillId="10" borderId="2" xfId="0" applyNumberFormat="1" applyFont="1" applyFill="1" applyBorder="1" applyAlignment="1" applyProtection="1">
      <alignment horizontal="center" vertical="center"/>
      <protection locked="0"/>
    </xf>
    <xf numFmtId="167" fontId="35" fillId="9" borderId="2" xfId="0" applyNumberFormat="1" applyFont="1" applyFill="1" applyBorder="1" applyAlignment="1">
      <alignment horizontal="center"/>
    </xf>
    <xf numFmtId="0" fontId="28" fillId="9" borderId="5" xfId="0" applyNumberFormat="1" applyFont="1" applyFill="1" applyBorder="1" applyAlignment="1">
      <alignment horizontal="right"/>
    </xf>
    <xf numFmtId="0" fontId="35" fillId="9" borderId="2" xfId="0" applyNumberFormat="1" applyFont="1" applyFill="1" applyBorder="1" applyAlignment="1" applyProtection="1">
      <alignment horizontal="left"/>
      <protection locked="0"/>
    </xf>
    <xf numFmtId="167" fontId="35" fillId="10" borderId="2" xfId="0" applyNumberFormat="1" applyFont="1" applyFill="1" applyBorder="1" applyAlignment="1" applyProtection="1">
      <alignment horizontal="center"/>
      <protection locked="0"/>
    </xf>
    <xf numFmtId="167" fontId="36" fillId="10" borderId="2" xfId="0" applyNumberFormat="1" applyFont="1" applyFill="1" applyBorder="1" applyAlignment="1" applyProtection="1">
      <alignment horizontal="center"/>
      <protection locked="0"/>
    </xf>
    <xf numFmtId="167" fontId="28" fillId="10" borderId="2" xfId="0" applyNumberFormat="1" applyFont="1" applyFill="1" applyBorder="1" applyAlignment="1" applyProtection="1">
      <alignment horizontal="center"/>
      <protection locked="0"/>
    </xf>
    <xf numFmtId="4" fontId="37" fillId="10" borderId="2" xfId="0" applyNumberFormat="1" applyFont="1" applyFill="1" applyBorder="1" applyAlignment="1" applyProtection="1">
      <alignment horizontal="center" vertical="center" textRotation="90"/>
      <protection locked="0"/>
    </xf>
    <xf numFmtId="0" fontId="14" fillId="11" borderId="2" xfId="0" applyNumberFormat="1" applyFont="1" applyFill="1" applyBorder="1" applyAlignment="1">
      <alignment horizontal="center"/>
    </xf>
    <xf numFmtId="0" fontId="35" fillId="9" borderId="2" xfId="0" applyNumberFormat="1" applyFont="1" applyFill="1" applyBorder="1" applyAlignment="1">
      <alignment horizontal="center"/>
    </xf>
    <xf numFmtId="2" fontId="35" fillId="9" borderId="2" xfId="0" applyNumberFormat="1" applyFont="1" applyFill="1" applyBorder="1"/>
    <xf numFmtId="0" fontId="35" fillId="9" borderId="2" xfId="0" applyNumberFormat="1" applyFont="1" applyFill="1" applyBorder="1"/>
    <xf numFmtId="0" fontId="28" fillId="9" borderId="2" xfId="0" applyNumberFormat="1" applyFont="1" applyFill="1" applyBorder="1" applyAlignment="1" applyProtection="1">
      <alignment horizontal="left"/>
      <protection locked="0"/>
    </xf>
    <xf numFmtId="0" fontId="33" fillId="12" borderId="2" xfId="0" applyNumberFormat="1" applyFont="1" applyFill="1" applyBorder="1" applyAlignment="1">
      <alignment horizontal="center"/>
    </xf>
    <xf numFmtId="0" fontId="27" fillId="9" borderId="2" xfId="0" applyNumberFormat="1" applyFont="1" applyFill="1" applyBorder="1" applyProtection="1">
      <protection locked="0"/>
    </xf>
    <xf numFmtId="0" fontId="27" fillId="9" borderId="2" xfId="0" applyNumberFormat="1" applyFont="1" applyFill="1" applyBorder="1" applyAlignment="1" applyProtection="1">
      <alignment horizontal="left"/>
      <protection locked="0"/>
    </xf>
    <xf numFmtId="0" fontId="39" fillId="9" borderId="2" xfId="0" applyNumberFormat="1" applyFont="1" applyFill="1" applyBorder="1"/>
    <xf numFmtId="0" fontId="27" fillId="9" borderId="2" xfId="0" applyNumberFormat="1" applyFont="1" applyFill="1" applyBorder="1"/>
    <xf numFmtId="0" fontId="27" fillId="9" borderId="2" xfId="0" applyNumberFormat="1" applyFont="1" applyFill="1" applyBorder="1" applyAlignment="1">
      <alignment horizontal="left"/>
    </xf>
    <xf numFmtId="0" fontId="0" fillId="13" borderId="0" xfId="0" applyNumberFormat="1" applyFill="1"/>
    <xf numFmtId="0" fontId="0" fillId="0" borderId="0" xfId="0" applyNumberFormat="1"/>
    <xf numFmtId="0" fontId="0" fillId="14" borderId="0" xfId="0" applyNumberFormat="1" applyFill="1"/>
    <xf numFmtId="0" fontId="0" fillId="15" borderId="0" xfId="0" applyNumberFormat="1" applyFill="1" applyAlignment="1">
      <alignment horizontal="center"/>
    </xf>
    <xf numFmtId="0" fontId="0" fillId="15" borderId="0" xfId="0" applyNumberFormat="1" applyFill="1"/>
    <xf numFmtId="0" fontId="1" fillId="15" borderId="0" xfId="0" applyNumberFormat="1" applyFont="1" applyFill="1" applyAlignment="1">
      <alignment horizontal="center"/>
    </xf>
    <xf numFmtId="0" fontId="41" fillId="15" borderId="0" xfId="0" applyNumberFormat="1" applyFont="1" applyFill="1" applyAlignment="1">
      <alignment vertical="center"/>
    </xf>
    <xf numFmtId="0" fontId="42" fillId="15" borderId="0" xfId="0" applyNumberFormat="1" applyFont="1" applyFill="1"/>
    <xf numFmtId="0" fontId="42" fillId="15" borderId="0" xfId="0" applyNumberFormat="1" applyFont="1" applyFill="1" applyAlignment="1">
      <alignment horizontal="center"/>
    </xf>
    <xf numFmtId="0" fontId="15" fillId="15" borderId="0" xfId="0" applyNumberFormat="1" applyFont="1" applyFill="1" applyAlignment="1">
      <alignment horizontal="center"/>
    </xf>
    <xf numFmtId="0" fontId="43" fillId="10" borderId="6" xfId="0" applyNumberFormat="1" applyFont="1" applyFill="1" applyBorder="1" applyProtection="1">
      <protection locked="0"/>
    </xf>
    <xf numFmtId="0" fontId="43" fillId="10" borderId="6" xfId="0" applyNumberFormat="1" applyFont="1" applyFill="1" applyBorder="1" applyAlignment="1" applyProtection="1">
      <alignment horizontal="left"/>
      <protection locked="0"/>
    </xf>
    <xf numFmtId="0" fontId="44" fillId="10" borderId="6" xfId="0" applyNumberFormat="1" applyFont="1" applyFill="1" applyBorder="1" applyAlignment="1">
      <alignment horizontal="center"/>
    </xf>
    <xf numFmtId="0" fontId="42" fillId="10" borderId="6" xfId="0" applyNumberFormat="1" applyFont="1" applyFill="1" applyBorder="1" applyAlignment="1">
      <alignment horizontal="center"/>
    </xf>
    <xf numFmtId="2" fontId="32" fillId="10" borderId="2" xfId="0" quotePrefix="1" applyNumberFormat="1" applyFont="1" applyFill="1" applyBorder="1" applyAlignment="1" applyProtection="1">
      <alignment horizontal="center"/>
      <protection locked="0"/>
    </xf>
    <xf numFmtId="4" fontId="30" fillId="10" borderId="2" xfId="0" quotePrefix="1" applyNumberFormat="1" applyFont="1" applyFill="1" applyBorder="1" applyAlignment="1" applyProtection="1">
      <alignment horizontal="center"/>
      <protection locked="0"/>
    </xf>
    <xf numFmtId="0" fontId="47" fillId="15" borderId="6" xfId="0" applyNumberFormat="1" applyFont="1" applyFill="1" applyBorder="1" applyAlignment="1">
      <alignment horizontal="center"/>
    </xf>
    <xf numFmtId="0" fontId="46" fillId="15" borderId="0" xfId="0" applyNumberFormat="1" applyFont="1" applyFill="1" applyAlignment="1">
      <alignment horizontal="center"/>
    </xf>
    <xf numFmtId="0" fontId="52" fillId="15" borderId="6" xfId="0" applyNumberFormat="1" applyFont="1" applyFill="1" applyBorder="1" applyAlignment="1">
      <alignment horizontal="center"/>
    </xf>
    <xf numFmtId="0" fontId="53" fillId="15" borderId="0" xfId="0" applyNumberFormat="1" applyFont="1" applyFill="1" applyAlignment="1">
      <alignment vertical="center"/>
    </xf>
    <xf numFmtId="0" fontId="54" fillId="15" borderId="0" xfId="0" applyNumberFormat="1" applyFont="1" applyFill="1"/>
    <xf numFmtId="1" fontId="0" fillId="0" borderId="0" xfId="0" applyNumberFormat="1"/>
    <xf numFmtId="1" fontId="1" fillId="15" borderId="0" xfId="0" applyNumberFormat="1" applyFont="1" applyFill="1" applyAlignment="1">
      <alignment horizontal="center"/>
    </xf>
    <xf numFmtId="1" fontId="0" fillId="15" borderId="0" xfId="0" applyNumberFormat="1" applyFill="1" applyAlignment="1">
      <alignment horizontal="center"/>
    </xf>
    <xf numFmtId="1" fontId="14" fillId="4" borderId="2" xfId="0" applyNumberFormat="1" applyFont="1" applyFill="1" applyBorder="1" applyAlignment="1">
      <alignment horizontal="center"/>
    </xf>
    <xf numFmtId="1" fontId="42" fillId="10" borderId="6" xfId="0" applyNumberFormat="1" applyFont="1" applyFill="1" applyBorder="1" applyAlignment="1">
      <alignment horizontal="center"/>
    </xf>
    <xf numFmtId="0" fontId="27" fillId="10" borderId="7" xfId="0" applyNumberFormat="1" applyFont="1" applyFill="1" applyBorder="1" applyAlignment="1" applyProtection="1">
      <alignment horizontal="center"/>
      <protection locked="0"/>
    </xf>
    <xf numFmtId="0" fontId="27" fillId="10" borderId="8" xfId="0" applyNumberFormat="1" applyFont="1" applyFill="1" applyBorder="1" applyAlignment="1" applyProtection="1">
      <alignment horizontal="center"/>
      <protection locked="0"/>
    </xf>
    <xf numFmtId="0" fontId="18" fillId="9" borderId="3" xfId="0" applyNumberFormat="1" applyFont="1" applyFill="1" applyBorder="1" applyAlignment="1" applyProtection="1">
      <alignment horizontal="center"/>
      <protection locked="0"/>
    </xf>
    <xf numFmtId="0" fontId="22" fillId="9" borderId="3" xfId="0" applyNumberFormat="1" applyFont="1" applyFill="1" applyBorder="1" applyAlignment="1" applyProtection="1">
      <alignment horizontal="center"/>
      <protection locked="0"/>
    </xf>
    <xf numFmtId="0" fontId="25" fillId="9" borderId="3" xfId="0" applyNumberFormat="1" applyFont="1" applyFill="1" applyBorder="1" applyAlignment="1" applyProtection="1">
      <alignment horizontal="center"/>
      <protection locked="0"/>
    </xf>
    <xf numFmtId="165" fontId="28" fillId="10" borderId="5" xfId="0" applyNumberFormat="1" applyFont="1" applyFill="1" applyBorder="1" applyAlignment="1" applyProtection="1">
      <alignment horizontal="center"/>
      <protection locked="0"/>
    </xf>
    <xf numFmtId="0" fontId="48" fillId="10" borderId="2" xfId="0" applyNumberFormat="1" applyFont="1" applyFill="1" applyBorder="1" applyAlignment="1" applyProtection="1">
      <alignment horizontal="center" vertical="center" textRotation="255"/>
      <protection locked="0"/>
    </xf>
    <xf numFmtId="0" fontId="50" fillId="10" borderId="2" xfId="0" applyNumberFormat="1" applyFont="1" applyFill="1" applyBorder="1" applyAlignment="1" applyProtection="1">
      <alignment horizontal="center" vertical="center" textRotation="255"/>
      <protection locked="0"/>
    </xf>
    <xf numFmtId="0" fontId="50" fillId="10" borderId="2" xfId="0" applyNumberFormat="1" applyFont="1" applyFill="1" applyBorder="1" applyAlignment="1" applyProtection="1">
      <alignment horizontal="center" textRotation="255"/>
      <protection locked="0"/>
    </xf>
    <xf numFmtId="0" fontId="48" fillId="10" borderId="2" xfId="0" applyNumberFormat="1" applyFont="1" applyFill="1" applyBorder="1" applyAlignment="1">
      <alignment horizontal="center" vertical="center" textRotation="255"/>
    </xf>
    <xf numFmtId="0" fontId="49" fillId="10" borderId="2" xfId="0" applyNumberFormat="1" applyFont="1" applyFill="1" applyBorder="1" applyAlignment="1" applyProtection="1">
      <alignment horizontal="center" vertical="center" textRotation="255"/>
      <protection locked="0"/>
    </xf>
    <xf numFmtId="4" fontId="33" fillId="9" borderId="2" xfId="0" applyNumberFormat="1" applyFont="1" applyFill="1" applyBorder="1" applyAlignment="1">
      <alignment horizontal="center"/>
    </xf>
    <xf numFmtId="4" fontId="55" fillId="9" borderId="2" xfId="0" applyNumberFormat="1" applyFont="1" applyFill="1" applyBorder="1" applyAlignment="1">
      <alignment horizontal="center"/>
    </xf>
    <xf numFmtId="4" fontId="32" fillId="10" borderId="2" xfId="0" quotePrefix="1" applyNumberFormat="1" applyFont="1" applyFill="1" applyBorder="1" applyAlignment="1" applyProtection="1">
      <alignment horizontal="center"/>
      <protection locked="0"/>
    </xf>
    <xf numFmtId="0" fontId="52" fillId="9" borderId="2" xfId="0" applyNumberFormat="1" applyFont="1" applyFill="1" applyBorder="1" applyProtection="1">
      <protection locked="0"/>
    </xf>
    <xf numFmtId="0" fontId="52" fillId="9" borderId="2" xfId="0" applyNumberFormat="1" applyFont="1" applyFill="1" applyBorder="1" applyAlignment="1" applyProtection="1">
      <alignment horizontal="left"/>
      <protection locked="0"/>
    </xf>
    <xf numFmtId="1" fontId="56" fillId="4" borderId="2" xfId="0" applyNumberFormat="1" applyFont="1" applyFill="1" applyBorder="1" applyAlignment="1">
      <alignment horizontal="center"/>
    </xf>
    <xf numFmtId="0" fontId="57" fillId="12" borderId="2" xfId="0" applyNumberFormat="1" applyFont="1" applyFill="1" applyBorder="1" applyAlignment="1">
      <alignment horizontal="center"/>
    </xf>
    <xf numFmtId="2" fontId="56" fillId="4" borderId="2" xfId="0" applyNumberFormat="1" applyFont="1" applyFill="1" applyBorder="1" applyAlignment="1">
      <alignment horizontal="center"/>
    </xf>
    <xf numFmtId="0" fontId="27" fillId="17" borderId="2" xfId="0" applyNumberFormat="1" applyFont="1" applyFill="1" applyBorder="1" applyAlignment="1">
      <alignment horizontal="right"/>
    </xf>
    <xf numFmtId="0" fontId="27" fillId="17" borderId="2" xfId="0" applyNumberFormat="1" applyFont="1" applyFill="1" applyBorder="1" applyProtection="1">
      <protection locked="0"/>
    </xf>
    <xf numFmtId="0" fontId="27" fillId="17" borderId="2" xfId="0" applyNumberFormat="1" applyFont="1" applyFill="1" applyBorder="1" applyAlignment="1" applyProtection="1">
      <alignment horizontal="left"/>
      <protection locked="0"/>
    </xf>
    <xf numFmtId="0" fontId="27" fillId="18" borderId="2" xfId="0" applyNumberFormat="1" applyFont="1" applyFill="1" applyBorder="1" applyAlignment="1">
      <alignment horizontal="center"/>
    </xf>
    <xf numFmtId="0" fontId="27" fillId="19" borderId="2" xfId="0" applyNumberFormat="1" applyFont="1" applyFill="1" applyBorder="1" applyAlignment="1">
      <alignment horizontal="center"/>
    </xf>
    <xf numFmtId="0" fontId="58" fillId="19" borderId="2" xfId="0" applyNumberFormat="1" applyFont="1" applyFill="1" applyBorder="1" applyAlignment="1" applyProtection="1">
      <alignment horizontal="center" vertical="center" textRotation="255"/>
      <protection locked="0"/>
    </xf>
    <xf numFmtId="0" fontId="58" fillId="19" borderId="2" xfId="0" applyNumberFormat="1" applyFont="1" applyFill="1" applyBorder="1" applyAlignment="1" applyProtection="1">
      <alignment horizontal="center" vertical="center"/>
      <protection locked="0"/>
    </xf>
    <xf numFmtId="0" fontId="59" fillId="20" borderId="2" xfId="0" applyNumberFormat="1" applyFont="1" applyFill="1" applyBorder="1" applyAlignment="1">
      <alignment horizontal="center"/>
    </xf>
    <xf numFmtId="0" fontId="27" fillId="17" borderId="2" xfId="0" applyNumberFormat="1" applyFont="1" applyFill="1" applyBorder="1" applyAlignment="1">
      <alignment horizontal="center"/>
    </xf>
    <xf numFmtId="0" fontId="27" fillId="17" borderId="2" xfId="0" applyNumberFormat="1" applyFont="1" applyFill="1" applyBorder="1"/>
    <xf numFmtId="0" fontId="60" fillId="21" borderId="2" xfId="0" applyNumberFormat="1" applyFont="1" applyFill="1" applyBorder="1"/>
    <xf numFmtId="0" fontId="0" fillId="22" borderId="0" xfId="0" applyFill="1"/>
    <xf numFmtId="2" fontId="15" fillId="9" borderId="2" xfId="0" applyNumberFormat="1" applyFont="1" applyFill="1" applyBorder="1" applyAlignment="1">
      <alignment horizontal="left"/>
    </xf>
    <xf numFmtId="14" fontId="28" fillId="9" borderId="2" xfId="0" applyNumberFormat="1" applyFont="1" applyFill="1" applyBorder="1" applyAlignment="1" applyProtection="1">
      <alignment horizontal="left"/>
      <protection locked="0"/>
    </xf>
    <xf numFmtId="14" fontId="27" fillId="9" borderId="2" xfId="0" applyNumberFormat="1" applyFont="1" applyFill="1" applyBorder="1" applyAlignment="1" applyProtection="1">
      <alignment horizontal="left"/>
      <protection locked="0"/>
    </xf>
    <xf numFmtId="14" fontId="27" fillId="9" borderId="2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33" fillId="12" borderId="5" xfId="0" applyNumberFormat="1" applyFont="1" applyFill="1" applyBorder="1" applyAlignment="1">
      <alignment horizontal="center"/>
    </xf>
    <xf numFmtId="0" fontId="1" fillId="23" borderId="17" xfId="0" applyFont="1" applyFill="1" applyBorder="1" applyAlignment="1"/>
    <xf numFmtId="0" fontId="1" fillId="23" borderId="17" xfId="0" applyFont="1" applyFill="1" applyBorder="1"/>
    <xf numFmtId="0" fontId="27" fillId="9" borderId="5" xfId="0" applyNumberFormat="1" applyFont="1" applyFill="1" applyBorder="1" applyProtection="1">
      <protection locked="0"/>
    </xf>
    <xf numFmtId="0" fontId="27" fillId="9" borderId="5" xfId="0" applyNumberFormat="1" applyFont="1" applyFill="1" applyBorder="1" applyAlignment="1" applyProtection="1">
      <alignment horizontal="left"/>
      <protection locked="0"/>
    </xf>
    <xf numFmtId="14" fontId="0" fillId="0" borderId="0" xfId="0" applyNumberFormat="1"/>
    <xf numFmtId="2" fontId="0" fillId="0" borderId="0" xfId="0" applyNumberFormat="1"/>
    <xf numFmtId="168" fontId="0" fillId="0" borderId="0" xfId="0" applyNumberFormat="1"/>
    <xf numFmtId="168" fontId="0" fillId="0" borderId="0" xfId="0" applyNumberFormat="1" applyAlignment="1">
      <alignment horizontal="center"/>
    </xf>
    <xf numFmtId="168" fontId="1" fillId="23" borderId="17" xfId="0" applyNumberFormat="1" applyFont="1" applyFill="1" applyBorder="1" applyAlignment="1">
      <alignment horizontal="center"/>
    </xf>
    <xf numFmtId="168" fontId="27" fillId="9" borderId="5" xfId="0" applyNumberFormat="1" applyFont="1" applyFill="1" applyBorder="1" applyAlignment="1" applyProtection="1">
      <alignment horizontal="center"/>
      <protection locked="0"/>
    </xf>
    <xf numFmtId="168" fontId="27" fillId="9" borderId="2" xfId="0" applyNumberFormat="1" applyFont="1" applyFill="1" applyBorder="1" applyAlignment="1" applyProtection="1">
      <alignment horizontal="center"/>
      <protection locked="0"/>
    </xf>
    <xf numFmtId="168" fontId="27" fillId="9" borderId="2" xfId="0" applyNumberFormat="1" applyFont="1" applyFill="1" applyBorder="1" applyAlignment="1">
      <alignment horizontal="center"/>
    </xf>
    <xf numFmtId="168" fontId="28" fillId="9" borderId="2" xfId="0" applyNumberFormat="1" applyFont="1" applyFill="1" applyBorder="1" applyAlignment="1" applyProtection="1">
      <alignment horizontal="center"/>
      <protection locked="0"/>
    </xf>
    <xf numFmtId="0" fontId="0" fillId="25" borderId="0" xfId="0" applyFill="1"/>
    <xf numFmtId="14" fontId="0" fillId="25" borderId="0" xfId="0" applyNumberFormat="1" applyFill="1" applyBorder="1"/>
    <xf numFmtId="0" fontId="0" fillId="24" borderId="0" xfId="0" applyFill="1"/>
    <xf numFmtId="0" fontId="0" fillId="26" borderId="0" xfId="0" applyFill="1"/>
    <xf numFmtId="0" fontId="0" fillId="27" borderId="0" xfId="0" applyFill="1"/>
    <xf numFmtId="0" fontId="61" fillId="27" borderId="0" xfId="0" applyFont="1" applyFill="1"/>
    <xf numFmtId="0" fontId="1" fillId="23" borderId="17" xfId="0" applyFont="1" applyFill="1" applyBorder="1" applyAlignment="1">
      <alignment horizontal="center"/>
    </xf>
    <xf numFmtId="169" fontId="0" fillId="21" borderId="0" xfId="0" applyNumberFormat="1" applyFill="1" applyAlignment="1">
      <alignment horizontal="center"/>
    </xf>
    <xf numFmtId="0" fontId="61" fillId="26" borderId="0" xfId="0" applyFont="1" applyFill="1"/>
    <xf numFmtId="0" fontId="14" fillId="9" borderId="2" xfId="0" applyNumberFormat="1" applyFont="1" applyFill="1" applyBorder="1" applyAlignment="1">
      <alignment horizontal="center"/>
    </xf>
    <xf numFmtId="0" fontId="28" fillId="9" borderId="8" xfId="0" applyNumberFormat="1" applyFont="1" applyFill="1" applyBorder="1" applyAlignment="1" applyProtection="1">
      <alignment horizontal="center"/>
      <protection locked="0"/>
    </xf>
    <xf numFmtId="0" fontId="27" fillId="10" borderId="9" xfId="0" applyNumberFormat="1" applyFont="1" applyFill="1" applyBorder="1" applyAlignment="1" applyProtection="1">
      <alignment horizontal="center"/>
      <protection locked="0"/>
    </xf>
    <xf numFmtId="0" fontId="27" fillId="10" borderId="10" xfId="0" applyNumberFormat="1" applyFont="1" applyFill="1" applyBorder="1" applyAlignment="1" applyProtection="1">
      <alignment horizontal="center"/>
      <protection locked="0"/>
    </xf>
    <xf numFmtId="0" fontId="27" fillId="10" borderId="11" xfId="0" applyNumberFormat="1" applyFont="1" applyFill="1" applyBorder="1" applyAlignment="1" applyProtection="1">
      <alignment horizontal="center"/>
      <protection locked="0"/>
    </xf>
    <xf numFmtId="0" fontId="48" fillId="10" borderId="3" xfId="0" applyNumberFormat="1" applyFont="1" applyFill="1" applyBorder="1" applyAlignment="1" applyProtection="1">
      <alignment horizontal="center" vertical="center" textRotation="90"/>
      <protection locked="0"/>
    </xf>
    <xf numFmtId="0" fontId="48" fillId="10" borderId="4" xfId="0" applyNumberFormat="1" applyFont="1" applyFill="1" applyBorder="1" applyAlignment="1" applyProtection="1">
      <alignment horizontal="center" vertical="center" textRotation="90"/>
      <protection locked="0"/>
    </xf>
    <xf numFmtId="0" fontId="48" fillId="10" borderId="5" xfId="0" applyNumberFormat="1" applyFont="1" applyFill="1" applyBorder="1" applyAlignment="1" applyProtection="1">
      <alignment horizontal="center" vertical="center" textRotation="90"/>
      <protection locked="0"/>
    </xf>
    <xf numFmtId="0" fontId="51" fillId="10" borderId="12" xfId="0" applyNumberFormat="1" applyFont="1" applyFill="1" applyBorder="1" applyAlignment="1" applyProtection="1">
      <alignment horizontal="center" vertical="center" textRotation="255"/>
      <protection locked="0"/>
    </xf>
    <xf numFmtId="0" fontId="51" fillId="10" borderId="13" xfId="0" applyNumberFormat="1" applyFont="1" applyFill="1" applyBorder="1" applyAlignment="1" applyProtection="1">
      <alignment horizontal="center" vertical="center" textRotation="255"/>
      <protection locked="0"/>
    </xf>
    <xf numFmtId="0" fontId="51" fillId="10" borderId="14" xfId="0" applyNumberFormat="1" applyFont="1" applyFill="1" applyBorder="1" applyAlignment="1" applyProtection="1">
      <alignment horizontal="center" vertical="center" textRotation="255"/>
      <protection locked="0"/>
    </xf>
    <xf numFmtId="0" fontId="51" fillId="10" borderId="15" xfId="0" applyNumberFormat="1" applyFont="1" applyFill="1" applyBorder="1" applyAlignment="1" applyProtection="1">
      <alignment horizontal="center" vertical="center" textRotation="255"/>
      <protection locked="0"/>
    </xf>
    <xf numFmtId="0" fontId="51" fillId="10" borderId="0" xfId="0" applyNumberFormat="1" applyFont="1" applyFill="1" applyBorder="1" applyAlignment="1" applyProtection="1">
      <alignment horizontal="center" vertical="center" textRotation="255"/>
      <protection locked="0"/>
    </xf>
    <xf numFmtId="0" fontId="51" fillId="10" borderId="16" xfId="0" applyNumberFormat="1" applyFont="1" applyFill="1" applyBorder="1" applyAlignment="1" applyProtection="1">
      <alignment horizontal="center" vertical="center" textRotation="255"/>
      <protection locked="0"/>
    </xf>
    <xf numFmtId="168" fontId="62" fillId="0" borderId="0" xfId="0" applyNumberFormat="1" applyFont="1" applyAlignment="1">
      <alignment horizontal="center" vertical="center" wrapText="1"/>
    </xf>
    <xf numFmtId="1" fontId="62" fillId="0" borderId="0" xfId="0" applyNumberFormat="1" applyFont="1" applyAlignment="1">
      <alignment horizontal="center" vertical="center" wrapText="1"/>
    </xf>
    <xf numFmtId="2" fontId="62" fillId="0" borderId="0" xfId="0" applyNumberFormat="1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40" fillId="16" borderId="0" xfId="0" applyNumberFormat="1" applyFont="1" applyFill="1" applyBorder="1" applyAlignment="1">
      <alignment horizontal="center"/>
    </xf>
    <xf numFmtId="0" fontId="38" fillId="16" borderId="0" xfId="0" applyNumberFormat="1" applyFont="1" applyFill="1" applyBorder="1" applyAlignment="1">
      <alignment horizontal="center"/>
    </xf>
    <xf numFmtId="0" fontId="1" fillId="15" borderId="0" xfId="0" applyNumberFormat="1" applyFont="1" applyFill="1" applyBorder="1" applyAlignment="1">
      <alignment horizontal="center"/>
    </xf>
  </cellXfs>
  <cellStyles count="78">
    <cellStyle name="Accent" xfId="1" xr:uid="{03483C06-36C1-420F-B47D-BFF9A3AED865}"/>
    <cellStyle name="Accent 1" xfId="2" xr:uid="{0155E19E-638B-4817-B320-2A4B47D80A88}"/>
    <cellStyle name="Accent 1 1" xfId="3" xr:uid="{898F04C8-63C0-4E78-965D-7943295BB7D1}"/>
    <cellStyle name="Accent 1 2" xfId="4" xr:uid="{F8C52EA6-98D3-4FC9-B447-3D599FDB90B2}"/>
    <cellStyle name="Accent 2" xfId="5" xr:uid="{B87E8E50-D660-4EE9-8115-3E6AFBF4C766}"/>
    <cellStyle name="Accent 2 1" xfId="6" xr:uid="{953D8CF2-10B4-4193-9F9B-AB142ED1633A}"/>
    <cellStyle name="Accent 2 2" xfId="7" xr:uid="{A312EBA0-E228-405D-AB76-158D996334A3}"/>
    <cellStyle name="Accent 3" xfId="8" xr:uid="{DDBC6E2B-8586-4121-A707-A6403F553C9D}"/>
    <cellStyle name="Accent 3 1" xfId="9" xr:uid="{262F1EE4-4A36-43BB-AC87-B2447B3B7420}"/>
    <cellStyle name="Accent 3 2" xfId="10" xr:uid="{63C90BDF-2E43-4790-8745-76AC4DF4FC52}"/>
    <cellStyle name="Accent 4" xfId="11" xr:uid="{EDF30BA4-DB52-465D-B08C-46F41A51B2E1}"/>
    <cellStyle name="Accent 5" xfId="12" xr:uid="{BFC59896-D3A8-4003-AD36-8A7DC10CFFEC}"/>
    <cellStyle name="Bad 1" xfId="13" xr:uid="{420D0664-2938-4434-BAE9-FBDBDBC97B8D}"/>
    <cellStyle name="Bad 2" xfId="14" xr:uid="{9841915D-6D39-42F5-907F-E9D59EB21304}"/>
    <cellStyle name="cf1" xfId="15" xr:uid="{60669E97-50B1-46E9-8E2B-0E1F8373F714}"/>
    <cellStyle name="cf10" xfId="16" xr:uid="{60B4AEC5-9350-4848-91F7-CE2925BCE596}"/>
    <cellStyle name="cf11" xfId="17" xr:uid="{E98500EF-F10D-4446-BEF5-4982791B4A0C}"/>
    <cellStyle name="cf12" xfId="18" xr:uid="{EB7BA8AA-18C8-4433-B5B0-CFDAA241FE2D}"/>
    <cellStyle name="cf13" xfId="19" xr:uid="{D19534E7-7BAD-413B-BAEE-43F4E5F3ACB4}"/>
    <cellStyle name="cf14" xfId="20" xr:uid="{339749B8-B715-4BA7-B955-265A2F243E79}"/>
    <cellStyle name="cf15" xfId="21" xr:uid="{AB6921F6-A3CC-475A-A70A-63BEEFBC0F8B}"/>
    <cellStyle name="cf16" xfId="22" xr:uid="{91372109-85D7-4346-95F2-B4BAB100C7C3}"/>
    <cellStyle name="cf17" xfId="23" xr:uid="{75259831-E529-4EF4-B15A-7499BB146DD0}"/>
    <cellStyle name="cf18" xfId="24" xr:uid="{93AE963A-A43F-4B4B-AD8D-496229DC3D76}"/>
    <cellStyle name="cf19" xfId="25" xr:uid="{76DF0177-854B-4F26-B736-6E3DA2A7F06C}"/>
    <cellStyle name="cf2" xfId="26" xr:uid="{53BABAFB-C881-483A-9AC0-EA23E15722DC}"/>
    <cellStyle name="cf20" xfId="27" xr:uid="{FEE5FFB2-8AA3-4B08-B4FB-0B506BF06E85}"/>
    <cellStyle name="cf21" xfId="28" xr:uid="{B4FFE9F4-9B16-4975-BA7A-7942E89E8E68}"/>
    <cellStyle name="cf22" xfId="29" xr:uid="{27D1C631-0A03-4E21-825F-830A474849B7}"/>
    <cellStyle name="cf23" xfId="30" xr:uid="{6D0B5179-A83E-4608-913A-E0BABA29BEDA}"/>
    <cellStyle name="cf24" xfId="31" xr:uid="{30A88B41-E5EB-494B-911E-A4FBC43FF996}"/>
    <cellStyle name="cf25" xfId="32" xr:uid="{005D8EB3-76CB-426A-8EBB-4F8C9863BD2A}"/>
    <cellStyle name="cf26" xfId="33" xr:uid="{0BEC188B-D601-422F-8B7E-9E7B7111E8AD}"/>
    <cellStyle name="cf27" xfId="34" xr:uid="{4DB88514-603C-4F95-9455-80E1A378FFD4}"/>
    <cellStyle name="cf28" xfId="35" xr:uid="{9EB49D42-E196-4C92-808E-80D4E2844183}"/>
    <cellStyle name="cf29" xfId="36" xr:uid="{B32A1E65-2B3D-4F2C-9D2F-C58326412EDB}"/>
    <cellStyle name="cf3" xfId="37" xr:uid="{285C7780-4587-4DF9-BE93-2E9ACD4306D0}"/>
    <cellStyle name="cf30" xfId="38" xr:uid="{52096820-D5FB-4D21-B415-47D6C1AD345A}"/>
    <cellStyle name="cf31" xfId="39" xr:uid="{8E54F63C-AC3E-451E-805A-A27E54E87B1B}"/>
    <cellStyle name="cf32" xfId="40" xr:uid="{053DE391-8400-4456-9A65-10AD963248B3}"/>
    <cellStyle name="cf33" xfId="41" xr:uid="{497DD2F2-BB1F-4B80-A703-73C4F9E42201}"/>
    <cellStyle name="cf34" xfId="42" xr:uid="{4C75052F-7638-4E43-8D60-2E18FC9C3630}"/>
    <cellStyle name="cf35" xfId="43" xr:uid="{4D55A702-0579-46CE-A9CB-2E2D73FA7EB8}"/>
    <cellStyle name="cf4" xfId="44" xr:uid="{74D8FDFA-4988-4B0D-94A0-CB258389F1DD}"/>
    <cellStyle name="cf5" xfId="45" xr:uid="{DA04A0C3-4186-4F24-9F63-91ACFAD4C958}"/>
    <cellStyle name="cf6" xfId="46" xr:uid="{11404831-C99E-4B85-8CD4-5380F752B9B6}"/>
    <cellStyle name="cf7" xfId="47" xr:uid="{B34C66EB-9C47-4222-AAAC-9EB0059FEB49}"/>
    <cellStyle name="cf8" xfId="48" xr:uid="{2C5AFF32-9304-4A63-A522-A2127249AAAD}"/>
    <cellStyle name="cf9" xfId="49" xr:uid="{FB50CE54-EC83-4D2F-920E-8BCD9F63A69E}"/>
    <cellStyle name="Error" xfId="50" xr:uid="{E80ADDAC-0616-4651-A15E-4475F59C950C}"/>
    <cellStyle name="Error 1" xfId="51" xr:uid="{8583B7E5-A3A7-40FB-99D1-3134F320CF17}"/>
    <cellStyle name="Error 2" xfId="52" xr:uid="{4EF07611-0A1A-4C19-8C0F-5B7CDE45BC70}"/>
    <cellStyle name="Footnote" xfId="53" xr:uid="{A77E5401-6643-4347-BA3C-C45BC11B7A3D}"/>
    <cellStyle name="Footnote 1" xfId="54" xr:uid="{9BC6FC34-EA0D-4C22-A8CB-2B7D82DE8E6A}"/>
    <cellStyle name="Footnote 2" xfId="55" xr:uid="{071B95D6-D1FC-4509-82FF-8C0DCD8AD0AA}"/>
    <cellStyle name="Good 1" xfId="56" xr:uid="{44577DD2-F163-4F0D-BAF4-6F7D652F1A55}"/>
    <cellStyle name="Good 2" xfId="57" xr:uid="{305487D7-9CE6-4A86-9A56-90E31B0096FE}"/>
    <cellStyle name="Heading" xfId="58" xr:uid="{4B8646BB-73C6-41A3-8E06-938B651AA5FB}"/>
    <cellStyle name="Heading 1 1" xfId="59" xr:uid="{570B29DD-4878-4539-836C-7C2BC602FB31}"/>
    <cellStyle name="Heading 1 2" xfId="60" xr:uid="{7A761952-BF22-430C-A3FE-4FBE4FC6DA9C}"/>
    <cellStyle name="Heading 2 1" xfId="61" xr:uid="{86D6E615-A43C-4660-86A9-16234B30851B}"/>
    <cellStyle name="Heading 2 2" xfId="62" xr:uid="{6C4EE9F4-45F5-4A5F-9E2F-A470F9E1657D}"/>
    <cellStyle name="Hyperlink 1" xfId="63" xr:uid="{5B09D2D4-4820-401D-8DED-4D8069AE74D6}"/>
    <cellStyle name="Hyperlink 2" xfId="64" xr:uid="{2521ACAF-BFBB-47F4-B9AE-56BD91497FCA}"/>
    <cellStyle name="Neutral 1" xfId="65" xr:uid="{8DCB6625-DC5D-4581-B6AB-F05167C8EC74}"/>
    <cellStyle name="Neutral 2" xfId="66" xr:uid="{0E0304D5-6C94-4C8F-8FAF-ABBD250DF66D}"/>
    <cellStyle name="Note 1" xfId="67" xr:uid="{5DA6E523-8012-49F1-BFED-267572477945}"/>
    <cellStyle name="Note 2" xfId="68" xr:uid="{FBDFF625-9EC6-407B-A432-08483CD832CC}"/>
    <cellStyle name="Standaard" xfId="0" builtinId="0"/>
    <cellStyle name="Status" xfId="69" xr:uid="{3AB856F2-3C98-4D96-8673-E60284245C3B}"/>
    <cellStyle name="Status 1" xfId="70" xr:uid="{51DA9B58-000A-4673-89BD-6B52A61E1CBB}"/>
    <cellStyle name="Status 2" xfId="71" xr:uid="{FEFB1F51-8A58-4B71-AC55-9531CBDD0E07}"/>
    <cellStyle name="Text" xfId="72" xr:uid="{A0A55D7C-A988-4987-B79A-DAFC2A354B61}"/>
    <cellStyle name="Text 1" xfId="73" xr:uid="{9AFEED5A-6579-4C0D-8578-3716B57C2F59}"/>
    <cellStyle name="Text 2" xfId="74" xr:uid="{408B1F81-A6FC-4621-941C-A0B6E6D4EE27}"/>
    <cellStyle name="Warning" xfId="75" xr:uid="{93B65EB4-C9F1-4350-9A10-93BB1813A272}"/>
    <cellStyle name="Warning 1" xfId="76" xr:uid="{6D8AD004-49AB-4F9D-9F58-A99DAFB4059C}"/>
    <cellStyle name="Warning 2" xfId="77" xr:uid="{04F38D79-9476-4DB5-B0D5-523034B016C0}"/>
  </cellStyles>
  <dxfs count="1">
    <dxf>
      <font>
        <b val="0"/>
        <condense val="0"/>
        <extend val="0"/>
        <sz val="11"/>
        <color indexed="9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6600"/>
      <rgbColor rgb="000000CC"/>
      <rgbColor rgb="00996600"/>
      <rgbColor rgb="00800080"/>
      <rgbColor rgb="00008080"/>
      <rgbColor rgb="00C0C0C0"/>
      <rgbColor rgb="00808080"/>
      <rgbColor rgb="00999999"/>
      <rgbColor rgb="00993366"/>
      <rgbColor rgb="00FFFFCC"/>
      <rgbColor rgb="00E6E6E6"/>
      <rgbColor rgb="00660066"/>
      <rgbColor rgb="00FF8080"/>
      <rgbColor rgb="000047FF"/>
      <rgbColor rgb="00CCCCCC"/>
      <rgbColor rgb="003333FF"/>
      <rgbColor rgb="00FF00FF"/>
      <rgbColor rgb="00FFFF00"/>
      <rgbColor rgb="0000FFFF"/>
      <rgbColor rgb="00800080"/>
      <rgbColor rgb="00800000"/>
      <rgbColor rgb="00008080"/>
      <rgbColor rgb="000000EE"/>
      <rgbColor rgb="0000CCFF"/>
      <rgbColor rgb="00DDDDDD"/>
      <rgbColor rgb="00CCFFCC"/>
      <rgbColor rgb="00FFFF99"/>
      <rgbColor rgb="0099CCFF"/>
      <rgbColor rgb="00B2B2B2"/>
      <rgbColor rgb="00B3B3B3"/>
      <rgbColor rgb="00FFCCCC"/>
      <rgbColor rgb="003366FF"/>
      <rgbColor rgb="0083CAFF"/>
      <rgbColor rgb="0099CC00"/>
      <rgbColor rgb="00FFCC00"/>
      <rgbColor rgb="00FF9900"/>
      <rgbColor rgb="00ED7D31"/>
      <rgbColor rgb="004472C4"/>
      <rgbColor rgb="00969696"/>
      <rgbColor rgb="00002060"/>
      <rgbColor rgb="00339966"/>
      <rgbColor rgb="00003300"/>
      <rgbColor rgb="00333300"/>
      <rgbColor rgb="00C9211E"/>
      <rgbColor rgb="00993366"/>
      <rgbColor rgb="0000458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Aanwezigheden per rit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5.1773359722234069E-2"/>
          <c:y val="0.11805733846812153"/>
          <c:w val="0.93829525710694617"/>
          <c:h val="0.6497361850949632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Aanwezigheden!$G$4:$AO$4</c:f>
              <c:strCach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10A</c:v>
                </c:pt>
                <c:pt idx="10">
                  <c:v>10B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Verlof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  <c:pt idx="33">
                  <c:v>30</c:v>
                </c:pt>
                <c:pt idx="34">
                  <c:v>31</c:v>
                </c:pt>
              </c:strCache>
            </c:strRef>
          </c:cat>
          <c:val>
            <c:numRef>
              <c:f>Aanwezigheden!$G$47:$AO$47</c:f>
              <c:numCache>
                <c:formatCode>General</c:formatCode>
                <c:ptCount val="35"/>
                <c:pt idx="0">
                  <c:v>27</c:v>
                </c:pt>
                <c:pt idx="1">
                  <c:v>27</c:v>
                </c:pt>
                <c:pt idx="2">
                  <c:v>25</c:v>
                </c:pt>
                <c:pt idx="3">
                  <c:v>22</c:v>
                </c:pt>
                <c:pt idx="4">
                  <c:v>17</c:v>
                </c:pt>
                <c:pt idx="5">
                  <c:v>20</c:v>
                </c:pt>
                <c:pt idx="6">
                  <c:v>12</c:v>
                </c:pt>
                <c:pt idx="7">
                  <c:v>16</c:v>
                </c:pt>
                <c:pt idx="8">
                  <c:v>21</c:v>
                </c:pt>
                <c:pt idx="9">
                  <c:v>4</c:v>
                </c:pt>
                <c:pt idx="10">
                  <c:v>19</c:v>
                </c:pt>
                <c:pt idx="11">
                  <c:v>16</c:v>
                </c:pt>
                <c:pt idx="12">
                  <c:v>17</c:v>
                </c:pt>
                <c:pt idx="13">
                  <c:v>0</c:v>
                </c:pt>
                <c:pt idx="14">
                  <c:v>12</c:v>
                </c:pt>
                <c:pt idx="15">
                  <c:v>18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8</c:v>
                </c:pt>
                <c:pt idx="21">
                  <c:v>18</c:v>
                </c:pt>
                <c:pt idx="25">
                  <c:v>12</c:v>
                </c:pt>
                <c:pt idx="26">
                  <c:v>18</c:v>
                </c:pt>
                <c:pt idx="27">
                  <c:v>17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19</c:v>
                </c:pt>
                <c:pt idx="32">
                  <c:v>10</c:v>
                </c:pt>
                <c:pt idx="33">
                  <c:v>16</c:v>
                </c:pt>
                <c:pt idx="3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FF-44DD-81A4-11B93CDC894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424918159"/>
        <c:axId val="424918639"/>
      </c:barChart>
      <c:catAx>
        <c:axId val="42491815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/>
                  <a:t>Ritten </a:t>
                </a:r>
              </a:p>
            </c:rich>
          </c:tx>
          <c:layout>
            <c:manualLayout>
              <c:xMode val="edge"/>
              <c:yMode val="edge"/>
              <c:x val="0.50383897367650288"/>
              <c:y val="0.836510399293798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solidFill>
            <a:schemeClr val="bg2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nl-NL"/>
          </a:p>
        </c:txPr>
        <c:crossAx val="424918639"/>
        <c:crosses val="autoZero"/>
        <c:auto val="1"/>
        <c:lblAlgn val="ctr"/>
        <c:lblOffset val="100"/>
        <c:noMultiLvlLbl val="0"/>
      </c:catAx>
      <c:valAx>
        <c:axId val="424918639"/>
        <c:scaling>
          <c:orientation val="minMax"/>
        </c:scaling>
        <c:delete val="1"/>
        <c:axPos val="l"/>
        <c:minorGridlines>
          <c:spPr>
            <a:ln>
              <a:solidFill>
                <a:schemeClr val="dk1">
                  <a:lumMod val="5000"/>
                  <a:lumOff val="95000"/>
                </a:schemeClr>
              </a:solidFill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Aantal aanwezigen</a:t>
                </a:r>
              </a:p>
            </c:rich>
          </c:tx>
          <c:layout>
            <c:manualLayout>
              <c:xMode val="edge"/>
              <c:yMode val="edge"/>
              <c:x val="2.1392355749680802E-2"/>
              <c:y val="0.339940835380173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crossAx val="424918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nl-NL"/>
              <a:t>Gemiddelde snelheid over gans jaar</a:t>
            </a:r>
          </a:p>
        </c:rich>
      </c:tx>
      <c:layout>
        <c:manualLayout>
          <c:xMode val="edge"/>
          <c:yMode val="edge"/>
          <c:x val="0.38545878853609145"/>
          <c:y val="3.51154298683486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949815440937319E-2"/>
          <c:y val="0.25752259021057483"/>
          <c:w val="0.890272924277837"/>
          <c:h val="0.6096794293843040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Aanwezigheden!$G$7:$AO$7</c:f>
              <c:numCache>
                <c:formatCode>#,##0.00</c:formatCode>
                <c:ptCount val="35"/>
                <c:pt idx="0">
                  <c:v>29.8</c:v>
                </c:pt>
                <c:pt idx="1">
                  <c:v>29.6</c:v>
                </c:pt>
                <c:pt idx="2">
                  <c:v>29.5</c:v>
                </c:pt>
                <c:pt idx="3">
                  <c:v>29.4</c:v>
                </c:pt>
                <c:pt idx="4">
                  <c:v>29.6</c:v>
                </c:pt>
                <c:pt idx="5">
                  <c:v>29.9</c:v>
                </c:pt>
                <c:pt idx="6">
                  <c:v>28.8</c:v>
                </c:pt>
                <c:pt idx="7">
                  <c:v>27.5</c:v>
                </c:pt>
                <c:pt idx="8">
                  <c:v>30.3</c:v>
                </c:pt>
                <c:pt idx="9">
                  <c:v>28.5</c:v>
                </c:pt>
                <c:pt idx="10">
                  <c:v>0</c:v>
                </c:pt>
                <c:pt idx="11">
                  <c:v>27.8</c:v>
                </c:pt>
                <c:pt idx="12">
                  <c:v>31.3</c:v>
                </c:pt>
                <c:pt idx="14">
                  <c:v>29.2</c:v>
                </c:pt>
                <c:pt idx="15">
                  <c:v>29.3</c:v>
                </c:pt>
                <c:pt idx="16">
                  <c:v>31.1</c:v>
                </c:pt>
                <c:pt idx="17">
                  <c:v>30.8</c:v>
                </c:pt>
                <c:pt idx="18">
                  <c:v>30.6</c:v>
                </c:pt>
                <c:pt idx="19">
                  <c:v>29.5</c:v>
                </c:pt>
                <c:pt idx="21">
                  <c:v>29.3</c:v>
                </c:pt>
                <c:pt idx="25">
                  <c:v>28.5</c:v>
                </c:pt>
                <c:pt idx="26">
                  <c:v>29.2</c:v>
                </c:pt>
                <c:pt idx="27">
                  <c:v>30.1</c:v>
                </c:pt>
                <c:pt idx="28">
                  <c:v>29.1</c:v>
                </c:pt>
                <c:pt idx="29">
                  <c:v>28.9</c:v>
                </c:pt>
                <c:pt idx="30">
                  <c:v>28.9</c:v>
                </c:pt>
                <c:pt idx="31">
                  <c:v>30.9</c:v>
                </c:pt>
                <c:pt idx="32">
                  <c:v>29.8</c:v>
                </c:pt>
                <c:pt idx="33">
                  <c:v>30.2</c:v>
                </c:pt>
                <c:pt idx="34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32-46DD-A4E9-2D4FDA368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6142063"/>
        <c:axId val="1"/>
      </c:barChart>
      <c:catAx>
        <c:axId val="19861420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nl-NL"/>
                  <a:t>Ritten</a:t>
                </a:r>
              </a:p>
            </c:rich>
          </c:tx>
          <c:layout>
            <c:manualLayout>
              <c:xMode val="edge"/>
              <c:yMode val="edge"/>
              <c:x val="0.58359183265585646"/>
              <c:y val="0.932852955714753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low"/>
        <c:spPr>
          <a:ln w="1270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5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nl-NL"/>
                  <a:t>Snelheid</a:t>
                </a:r>
              </a:p>
            </c:rich>
          </c:tx>
          <c:layout>
            <c:manualLayout>
              <c:xMode val="edge"/>
              <c:yMode val="edge"/>
              <c:x val="9.7385468193855393E-3"/>
              <c:y val="0.5560365713569623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" sourceLinked="0"/>
        <c:majorTickMark val="none"/>
        <c:minorTickMark val="none"/>
        <c:tickLblPos val="nextTo"/>
        <c:spPr>
          <a:ln w="1270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986142063"/>
        <c:crosses val="autoZero"/>
        <c:crossBetween val="between"/>
      </c:valAx>
      <c:spPr>
        <a:solidFill>
          <a:srgbClr val="E6E6E6"/>
        </a:solidFill>
        <a:ln w="12700">
          <a:solidFill>
            <a:srgbClr val="B3B3B3"/>
          </a:solidFill>
          <a:prstDash val="solid"/>
        </a:ln>
      </c:spPr>
    </c:plotArea>
    <c:plotVisOnly val="0"/>
    <c:dispBlanksAs val="gap"/>
    <c:showDLblsOverMax val="0"/>
  </c:chart>
  <c:spPr>
    <a:solidFill>
      <a:srgbClr val="E6E6E6"/>
    </a:solidFill>
    <a:ln w="12700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l-NL"/>
    </a:p>
  </c:txPr>
  <c:printSettings>
    <c:headerFooter alignWithMargins="0"/>
    <c:pageMargins b="1" l="0.75" r="0.75" t="1" header="0.51180555555555551" footer="0.51180555555555551"/>
    <c:pageSetup firstPageNumber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nl-NL"/>
              <a:t>Gemiddelde afstand over gans jaar</a:t>
            </a:r>
          </a:p>
        </c:rich>
      </c:tx>
      <c:layout>
        <c:manualLayout>
          <c:xMode val="edge"/>
          <c:yMode val="edge"/>
          <c:x val="0.37743784631087784"/>
          <c:y val="3.46917370432322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20879066967816"/>
          <c:y val="0.23430462029350405"/>
          <c:w val="0.80615637459408152"/>
          <c:h val="0.6495837341599269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General" sourceLinked="0"/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19050">
                <a:solidFill>
                  <a:schemeClr val="accent2"/>
                </a:solidFill>
              </a:ln>
            </c:spPr>
            <c:trendlineType val="linear"/>
            <c:dispRSqr val="0"/>
            <c:dispEq val="0"/>
          </c:trendline>
          <c:val>
            <c:numRef>
              <c:f>Aanwezigheden!$G$6:$AO$6</c:f>
              <c:numCache>
                <c:formatCode>#,##0.00</c:formatCode>
                <c:ptCount val="35"/>
                <c:pt idx="0">
                  <c:v>73</c:v>
                </c:pt>
                <c:pt idx="1">
                  <c:v>84</c:v>
                </c:pt>
                <c:pt idx="2">
                  <c:v>95</c:v>
                </c:pt>
                <c:pt idx="3">
                  <c:v>100</c:v>
                </c:pt>
                <c:pt idx="4">
                  <c:v>100</c:v>
                </c:pt>
                <c:pt idx="5">
                  <c:v>93</c:v>
                </c:pt>
                <c:pt idx="6">
                  <c:v>105</c:v>
                </c:pt>
                <c:pt idx="7">
                  <c:v>56</c:v>
                </c:pt>
                <c:pt idx="8">
                  <c:v>139</c:v>
                </c:pt>
                <c:pt idx="9">
                  <c:v>90</c:v>
                </c:pt>
                <c:pt idx="10">
                  <c:v>0</c:v>
                </c:pt>
                <c:pt idx="11">
                  <c:v>88</c:v>
                </c:pt>
                <c:pt idx="12">
                  <c:v>93</c:v>
                </c:pt>
                <c:pt idx="14" formatCode="0.00">
                  <c:v>160</c:v>
                </c:pt>
                <c:pt idx="15" formatCode="0.00">
                  <c:v>91</c:v>
                </c:pt>
                <c:pt idx="16" formatCode="0.00">
                  <c:v>93</c:v>
                </c:pt>
                <c:pt idx="17" formatCode="0.00">
                  <c:v>105</c:v>
                </c:pt>
                <c:pt idx="18" formatCode="0.00">
                  <c:v>91</c:v>
                </c:pt>
                <c:pt idx="19" formatCode="0.00">
                  <c:v>155</c:v>
                </c:pt>
                <c:pt idx="21" formatCode="0.00">
                  <c:v>106</c:v>
                </c:pt>
                <c:pt idx="25" formatCode="0.00">
                  <c:v>97</c:v>
                </c:pt>
                <c:pt idx="26" formatCode="0.00">
                  <c:v>105</c:v>
                </c:pt>
                <c:pt idx="27" formatCode="0.00">
                  <c:v>98</c:v>
                </c:pt>
                <c:pt idx="28" formatCode="0.00">
                  <c:v>93</c:v>
                </c:pt>
                <c:pt idx="29" formatCode="0.00">
                  <c:v>97</c:v>
                </c:pt>
                <c:pt idx="30" formatCode="0.00">
                  <c:v>92</c:v>
                </c:pt>
                <c:pt idx="31" formatCode="0.00">
                  <c:v>98</c:v>
                </c:pt>
                <c:pt idx="32" formatCode="0.00">
                  <c:v>106</c:v>
                </c:pt>
                <c:pt idx="33" formatCode="0.00">
                  <c:v>101</c:v>
                </c:pt>
                <c:pt idx="34" formatCode="0.00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1B-43BB-BD70-5A20D560F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6141103"/>
        <c:axId val="1"/>
      </c:barChart>
      <c:catAx>
        <c:axId val="19861411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nl-NL"/>
                  <a:t>Gemiddelde afstand</a:t>
                </a:r>
              </a:p>
            </c:rich>
          </c:tx>
          <c:layout>
            <c:manualLayout>
              <c:xMode val="edge"/>
              <c:yMode val="edge"/>
              <c:x val="0.56148376812746892"/>
              <c:y val="0.948746991146832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low"/>
        <c:spPr>
          <a:ln w="1270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B3B3B3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nl-NL"/>
                  <a:t>Rit</a:t>
                </a:r>
              </a:p>
            </c:rich>
          </c:tx>
          <c:layout>
            <c:manualLayout>
              <c:xMode val="edge"/>
              <c:yMode val="edge"/>
              <c:x val="0.18620265980010073"/>
              <c:y val="0.68780377517577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" sourceLinked="0"/>
        <c:majorTickMark val="none"/>
        <c:minorTickMark val="none"/>
        <c:tickLblPos val="nextTo"/>
        <c:spPr>
          <a:ln w="1270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986141103"/>
        <c:crosses val="autoZero"/>
        <c:crossBetween val="between"/>
      </c:valAx>
      <c:spPr>
        <a:solidFill>
          <a:srgbClr val="FFFFFF"/>
        </a:solidFill>
        <a:ln w="12700">
          <a:pattFill prst="pct25">
            <a:fgClr>
              <a:srgbClr val="ED7D31"/>
            </a:fgClr>
            <a:bgClr>
              <a:srgbClr val="FFFFFF"/>
            </a:bgClr>
          </a:pattFill>
          <a:prstDash val="solid"/>
        </a:ln>
      </c:spPr>
    </c:plotArea>
    <c:plotVisOnly val="0"/>
    <c:dispBlanksAs val="gap"/>
    <c:showDLblsOverMax val="0"/>
  </c:chart>
  <c:spPr>
    <a:solidFill>
      <a:srgbClr val="E6E6E6"/>
    </a:solidFill>
    <a:ln w="12700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l-NL"/>
    </a:p>
  </c:txPr>
  <c:printSettings>
    <c:headerFooter alignWithMargins="0"/>
    <c:pageMargins b="1" l="0.75" r="0.75" t="1" header="0.51180555555555551" footer="0.51180555555555551"/>
    <c:pageSetup firstPageNumber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30480</xdr:rowOff>
    </xdr:from>
    <xdr:to>
      <xdr:col>20</xdr:col>
      <xdr:colOff>655320</xdr:colOff>
      <xdr:row>34</xdr:row>
      <xdr:rowOff>7620</xdr:rowOff>
    </xdr:to>
    <xdr:graphicFrame macro="">
      <xdr:nvGraphicFramePr>
        <xdr:cNvPr id="10" name="Grafiek 9">
          <a:extLst>
            <a:ext uri="{FF2B5EF4-FFF2-40B4-BE49-F238E27FC236}">
              <a16:creationId xmlns:a16="http://schemas.microsoft.com/office/drawing/2014/main" id="{5F88CD36-F631-8D35-3030-81D17EB1E6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0.1208</cdr:x>
      <cdr:y>0.84596</cdr:y>
    </cdr:from>
    <cdr:to>
      <cdr:x>0.18581</cdr:x>
      <cdr:y>1</cdr:y>
    </cdr:to>
    <cdr:sp macro="" textlink="">
      <cdr:nvSpPr>
        <cdr:cNvPr id="2" name="Tekstvak 1">
          <a:extLst xmlns:a="http://schemas.openxmlformats.org/drawingml/2006/main">
            <a:ext uri="{FF2B5EF4-FFF2-40B4-BE49-F238E27FC236}">
              <a16:creationId xmlns:a16="http://schemas.microsoft.com/office/drawing/2014/main" id="{800B4C16-8314-4B13-EC2A-89FE82DB6D29}"/>
            </a:ext>
          </a:extLst>
        </cdr:cNvPr>
        <cdr:cNvSpPr txBox="1"/>
      </cdr:nvSpPr>
      <cdr:spPr>
        <a:xfrm xmlns:a="http://schemas.openxmlformats.org/drawingml/2006/main">
          <a:off x="1699260" y="5638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nl-NL" sz="1100"/>
        </a:p>
      </cdr:txBody>
    </cdr:sp>
  </cdr:relSizeAnchor>
  <cdr:relSizeAnchor xmlns:cdr="http://schemas.openxmlformats.org/drawingml/2006/chartDrawing">
    <cdr:from>
      <cdr:x>0.0818</cdr:x>
      <cdr:y>0.84596</cdr:y>
    </cdr:from>
    <cdr:to>
      <cdr:x>0.21343</cdr:x>
      <cdr:y>0.89089</cdr:y>
    </cdr:to>
    <cdr:sp macro="" textlink="">
      <cdr:nvSpPr>
        <cdr:cNvPr id="3" name="Tekstvak 2">
          <a:extLst xmlns:a="http://schemas.openxmlformats.org/drawingml/2006/main">
            <a:ext uri="{FF2B5EF4-FFF2-40B4-BE49-F238E27FC236}">
              <a16:creationId xmlns:a16="http://schemas.microsoft.com/office/drawing/2014/main" id="{F4C90199-09A2-AD6C-8C92-C88383D4B00E}"/>
            </a:ext>
          </a:extLst>
        </cdr:cNvPr>
        <cdr:cNvSpPr txBox="1"/>
      </cdr:nvSpPr>
      <cdr:spPr>
        <a:xfrm xmlns:a="http://schemas.openxmlformats.org/drawingml/2006/main">
          <a:off x="1150620" y="5021580"/>
          <a:ext cx="1851660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nl-NL" sz="1100"/>
            <a:t>Rit 10A : rit thuisblijvers - Rit 10B : rit Girona</a:t>
          </a:r>
        </a:p>
      </cdr:txBody>
    </cdr:sp>
  </cdr:relSizeAnchor>
  <cdr:relSizeAnchor xmlns:cdr="http://schemas.openxmlformats.org/drawingml/2006/chartDrawing">
    <cdr:from>
      <cdr:x>0.08288</cdr:x>
      <cdr:y>0.88832</cdr:y>
    </cdr:from>
    <cdr:to>
      <cdr:x>0.21181</cdr:x>
      <cdr:y>1</cdr:y>
    </cdr:to>
    <cdr:sp macro="" textlink="">
      <cdr:nvSpPr>
        <cdr:cNvPr id="4" name="Tekstvak 3">
          <a:extLst xmlns:a="http://schemas.openxmlformats.org/drawingml/2006/main">
            <a:ext uri="{FF2B5EF4-FFF2-40B4-BE49-F238E27FC236}">
              <a16:creationId xmlns:a16="http://schemas.microsoft.com/office/drawing/2014/main" id="{365642C5-5C4A-04B6-C15A-356344DC90FE}"/>
            </a:ext>
          </a:extLst>
        </cdr:cNvPr>
        <cdr:cNvSpPr txBox="1"/>
      </cdr:nvSpPr>
      <cdr:spPr>
        <a:xfrm xmlns:a="http://schemas.openxmlformats.org/drawingml/2006/main">
          <a:off x="1165860" y="5273040"/>
          <a:ext cx="1813560" cy="662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nl-NL" sz="1100"/>
        </a:p>
      </cdr:txBody>
    </cdr:sp>
  </cdr:relSizeAnchor>
  <cdr:relSizeAnchor xmlns:cdr="http://schemas.openxmlformats.org/drawingml/2006/chartDrawing">
    <cdr:from>
      <cdr:x>0.08126</cdr:x>
      <cdr:y>0.89217</cdr:y>
    </cdr:from>
    <cdr:to>
      <cdr:x>0.24702</cdr:x>
      <cdr:y>0.93838</cdr:y>
    </cdr:to>
    <cdr:sp macro="" textlink="">
      <cdr:nvSpPr>
        <cdr:cNvPr id="5" name="Tekstvak 4">
          <a:extLst xmlns:a="http://schemas.openxmlformats.org/drawingml/2006/main">
            <a:ext uri="{FF2B5EF4-FFF2-40B4-BE49-F238E27FC236}">
              <a16:creationId xmlns:a16="http://schemas.microsoft.com/office/drawing/2014/main" id="{76D00995-1B73-7B82-AF61-F60346E8F9DA}"/>
            </a:ext>
          </a:extLst>
        </cdr:cNvPr>
        <cdr:cNvSpPr txBox="1"/>
      </cdr:nvSpPr>
      <cdr:spPr>
        <a:xfrm xmlns:a="http://schemas.openxmlformats.org/drawingml/2006/main">
          <a:off x="1143000" y="5295900"/>
          <a:ext cx="2331720" cy="2743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nl-NL" sz="1100"/>
            <a:t>Rit 13 en rit 20 : afgelast wegens regen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0</xdr:rowOff>
    </xdr:from>
    <xdr:to>
      <xdr:col>17</xdr:col>
      <xdr:colOff>586740</xdr:colOff>
      <xdr:row>36</xdr:row>
      <xdr:rowOff>144780</xdr:rowOff>
    </xdr:to>
    <xdr:graphicFrame macro="">
      <xdr:nvGraphicFramePr>
        <xdr:cNvPr id="2115" name="Chart 1">
          <a:extLst>
            <a:ext uri="{FF2B5EF4-FFF2-40B4-BE49-F238E27FC236}">
              <a16:creationId xmlns:a16="http://schemas.microsoft.com/office/drawing/2014/main" id="{37D305D6-2622-D3F3-143C-AE52FDB692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0</xdr:row>
      <xdr:rowOff>30480</xdr:rowOff>
    </xdr:from>
    <xdr:to>
      <xdr:col>15</xdr:col>
      <xdr:colOff>495300</xdr:colOff>
      <xdr:row>37</xdr:row>
      <xdr:rowOff>152400</xdr:rowOff>
    </xdr:to>
    <xdr:graphicFrame macro="">
      <xdr:nvGraphicFramePr>
        <xdr:cNvPr id="3139" name="Chart 1">
          <a:extLst>
            <a:ext uri="{FF2B5EF4-FFF2-40B4-BE49-F238E27FC236}">
              <a16:creationId xmlns:a16="http://schemas.microsoft.com/office/drawing/2014/main" id="{C1AF4563-AD9D-A7E0-990C-6F9C7E452B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377E9-EA11-47B3-A21E-6CA9E8318D9A}">
  <sheetPr codeName="Blad11">
    <pageSetUpPr fitToPage="1"/>
  </sheetPr>
  <dimension ref="A1:BJ206"/>
  <sheetViews>
    <sheetView tabSelected="1" zoomScaleNormal="100" workbookViewId="0"/>
  </sheetViews>
  <sheetFormatPr defaultColWidth="8.8984375" defaultRowHeight="12.75" customHeight="1" x14ac:dyDescent="0.3"/>
  <cols>
    <col min="1" max="1" width="3" style="1" customWidth="1"/>
    <col min="2" max="2" width="13.69921875" style="2" customWidth="1"/>
    <col min="3" max="3" width="9.09765625" style="3" customWidth="1"/>
    <col min="4" max="4" width="9.09765625" style="3" hidden="1" customWidth="1"/>
    <col min="5" max="6" width="9.09765625" style="3" customWidth="1"/>
    <col min="7" max="7" width="6.19921875" style="4" customWidth="1"/>
    <col min="8" max="11" width="6.3984375" style="4" customWidth="1"/>
    <col min="12" max="16" width="6.09765625" style="4" customWidth="1"/>
    <col min="17" max="17" width="5.3984375" style="4" customWidth="1"/>
    <col min="18" max="18" width="6.59765625" style="4" customWidth="1"/>
    <col min="19" max="24" width="6.19921875" style="4" customWidth="1"/>
    <col min="25" max="26" width="5.8984375" style="5" customWidth="1"/>
    <col min="27" max="28" width="5.8984375" style="4" customWidth="1"/>
    <col min="29" max="30" width="6.5" style="4" customWidth="1"/>
    <col min="31" max="31" width="5.59765625" style="4" customWidth="1"/>
    <col min="32" max="32" width="5.3984375" style="4" customWidth="1"/>
    <col min="33" max="36" width="6.19921875" style="4" customWidth="1"/>
    <col min="37" max="37" width="5.19921875" style="4" customWidth="1"/>
    <col min="38" max="40" width="6.09765625" style="4" customWidth="1"/>
    <col min="41" max="41" width="6.5" style="4" customWidth="1"/>
    <col min="42" max="42" width="10.59765625" style="6" customWidth="1"/>
    <col min="43" max="43" width="1.8984375" style="4" customWidth="1"/>
    <col min="44" max="44" width="9.09765625" style="4" customWidth="1"/>
    <col min="45" max="45" width="1.8984375" style="2" customWidth="1"/>
    <col min="46" max="46" width="9.09765625" style="2" customWidth="1"/>
    <col min="47" max="62" width="1.8984375" style="2" customWidth="1"/>
    <col min="63" max="249" width="1.8984375" style="7" customWidth="1"/>
    <col min="250" max="255" width="10.19921875" style="7" customWidth="1"/>
    <col min="256" max="16384" width="8.8984375" style="7"/>
  </cols>
  <sheetData>
    <row r="1" spans="1:62" ht="22.5" customHeight="1" x14ac:dyDescent="0.5">
      <c r="B1" s="8" t="s">
        <v>78</v>
      </c>
      <c r="Y1" s="4"/>
      <c r="Z1" s="4"/>
    </row>
    <row r="2" spans="1:62" ht="6.6" customHeight="1" x14ac:dyDescent="0.5">
      <c r="A2" s="9"/>
      <c r="B2" s="10"/>
      <c r="G2" s="11"/>
      <c r="H2" s="12"/>
      <c r="I2" s="12"/>
      <c r="J2" s="12"/>
      <c r="K2" s="13"/>
      <c r="L2" s="14"/>
      <c r="M2" s="15"/>
      <c r="N2" s="15"/>
      <c r="O2" s="16"/>
      <c r="P2" s="16"/>
      <c r="Q2" s="14"/>
      <c r="R2" s="14"/>
      <c r="S2" s="14"/>
      <c r="T2" s="14"/>
      <c r="U2" s="14"/>
      <c r="V2" s="14"/>
      <c r="W2" s="14"/>
      <c r="X2" s="14"/>
      <c r="Y2" s="17"/>
      <c r="Z2" s="14"/>
      <c r="AA2" s="14"/>
      <c r="AB2" s="18"/>
      <c r="AC2" s="14"/>
      <c r="AD2" s="18"/>
      <c r="AE2" s="19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17"/>
      <c r="AQ2" s="17"/>
      <c r="AR2" s="17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</row>
    <row r="3" spans="1:62" ht="3.75" customHeight="1" x14ac:dyDescent="0.4">
      <c r="A3" s="9"/>
      <c r="B3" s="21"/>
      <c r="C3" s="21"/>
      <c r="D3" s="21"/>
      <c r="E3" s="21"/>
      <c r="F3" s="21"/>
      <c r="G3" s="21"/>
      <c r="H3" s="14"/>
      <c r="I3" s="14"/>
      <c r="J3" s="14"/>
      <c r="K3" s="14"/>
      <c r="L3" s="14"/>
      <c r="M3" s="14"/>
      <c r="N3" s="14"/>
      <c r="O3" s="16"/>
      <c r="P3" s="16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8"/>
      <c r="AC3" s="97"/>
      <c r="AD3" s="98"/>
      <c r="AE3" s="99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3"/>
      <c r="AQ3" s="17"/>
      <c r="AR3" s="17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</row>
    <row r="4" spans="1:62" ht="17.25" customHeight="1" x14ac:dyDescent="0.35">
      <c r="A4" s="24"/>
      <c r="B4" s="25"/>
      <c r="C4" s="26" t="s">
        <v>0</v>
      </c>
      <c r="D4" s="26"/>
      <c r="E4" s="26" t="s">
        <v>1</v>
      </c>
      <c r="F4" s="26" t="s">
        <v>2</v>
      </c>
      <c r="G4" s="27">
        <v>1</v>
      </c>
      <c r="H4" s="27">
        <v>2</v>
      </c>
      <c r="I4" s="27">
        <v>3</v>
      </c>
      <c r="J4" s="27">
        <v>4</v>
      </c>
      <c r="K4" s="27">
        <v>5</v>
      </c>
      <c r="L4" s="27">
        <v>6</v>
      </c>
      <c r="M4" s="27">
        <v>7</v>
      </c>
      <c r="N4" s="27">
        <v>8</v>
      </c>
      <c r="O4" s="27">
        <v>9</v>
      </c>
      <c r="P4" s="27" t="s">
        <v>79</v>
      </c>
      <c r="Q4" s="27" t="s">
        <v>80</v>
      </c>
      <c r="R4" s="27">
        <v>11</v>
      </c>
      <c r="S4" s="27">
        <v>12</v>
      </c>
      <c r="T4" s="27">
        <v>13</v>
      </c>
      <c r="U4" s="27">
        <v>14</v>
      </c>
      <c r="V4" s="27">
        <v>15</v>
      </c>
      <c r="W4" s="27">
        <v>16</v>
      </c>
      <c r="X4" s="27">
        <v>17</v>
      </c>
      <c r="Y4" s="27">
        <v>18</v>
      </c>
      <c r="Z4" s="27">
        <v>19</v>
      </c>
      <c r="AA4" s="27">
        <v>20</v>
      </c>
      <c r="AB4" s="95">
        <v>21</v>
      </c>
      <c r="AC4" s="156" t="s">
        <v>3</v>
      </c>
      <c r="AD4" s="157"/>
      <c r="AE4" s="158"/>
      <c r="AF4" s="96">
        <v>22</v>
      </c>
      <c r="AG4" s="27">
        <v>23</v>
      </c>
      <c r="AH4" s="27">
        <v>24</v>
      </c>
      <c r="AI4" s="27">
        <v>25</v>
      </c>
      <c r="AJ4" s="27">
        <v>26</v>
      </c>
      <c r="AK4" s="27">
        <v>27</v>
      </c>
      <c r="AL4" s="27">
        <v>28</v>
      </c>
      <c r="AM4" s="27">
        <v>29</v>
      </c>
      <c r="AN4" s="27">
        <v>30</v>
      </c>
      <c r="AO4" s="27">
        <v>31</v>
      </c>
      <c r="AP4" s="154"/>
    </row>
    <row r="5" spans="1:62" ht="15.75" customHeight="1" x14ac:dyDescent="0.35">
      <c r="A5" s="29"/>
      <c r="B5" s="155" t="s">
        <v>4</v>
      </c>
      <c r="C5" s="30" t="s">
        <v>5</v>
      </c>
      <c r="D5" s="30"/>
      <c r="E5" s="30"/>
      <c r="F5" s="30"/>
      <c r="G5" s="31">
        <v>45718</v>
      </c>
      <c r="H5" s="31">
        <v>45725</v>
      </c>
      <c r="I5" s="31">
        <v>45732</v>
      </c>
      <c r="J5" s="31">
        <v>45739</v>
      </c>
      <c r="K5" s="31">
        <v>45746</v>
      </c>
      <c r="L5" s="31">
        <v>45753</v>
      </c>
      <c r="M5" s="31">
        <v>45760</v>
      </c>
      <c r="N5" s="31">
        <v>45767</v>
      </c>
      <c r="O5" s="31">
        <v>45774</v>
      </c>
      <c r="P5" s="31">
        <v>45781</v>
      </c>
      <c r="Q5" s="31">
        <v>45781</v>
      </c>
      <c r="R5" s="31">
        <v>45788</v>
      </c>
      <c r="S5" s="31">
        <v>45795</v>
      </c>
      <c r="T5" s="31">
        <v>45802</v>
      </c>
      <c r="U5" s="31">
        <v>45806</v>
      </c>
      <c r="V5" s="31">
        <v>45809</v>
      </c>
      <c r="W5" s="31">
        <v>45816</v>
      </c>
      <c r="X5" s="31">
        <v>45823</v>
      </c>
      <c r="Y5" s="31">
        <v>45830</v>
      </c>
      <c r="Z5" s="31">
        <v>45837</v>
      </c>
      <c r="AA5" s="31">
        <v>45844</v>
      </c>
      <c r="AB5" s="31">
        <v>45851</v>
      </c>
      <c r="AC5" s="100">
        <v>45858</v>
      </c>
      <c r="AD5" s="100">
        <v>45865</v>
      </c>
      <c r="AE5" s="100">
        <v>45872</v>
      </c>
      <c r="AF5" s="31">
        <v>45879</v>
      </c>
      <c r="AG5" s="31">
        <v>45886</v>
      </c>
      <c r="AH5" s="31">
        <v>45893</v>
      </c>
      <c r="AI5" s="31">
        <v>45900</v>
      </c>
      <c r="AJ5" s="31">
        <v>45907</v>
      </c>
      <c r="AK5" s="31">
        <v>45914</v>
      </c>
      <c r="AL5" s="31">
        <v>45921</v>
      </c>
      <c r="AM5" s="31">
        <v>45928</v>
      </c>
      <c r="AN5" s="31">
        <v>45935</v>
      </c>
      <c r="AO5" s="31">
        <v>45942</v>
      </c>
      <c r="AP5" s="154"/>
      <c r="AQ5" s="32"/>
      <c r="AR5" s="32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</row>
    <row r="6" spans="1:62" ht="14.25" customHeight="1" x14ac:dyDescent="0.35">
      <c r="A6" s="34"/>
      <c r="B6" s="155"/>
      <c r="C6" s="35" t="s">
        <v>6</v>
      </c>
      <c r="D6" s="35"/>
      <c r="E6" s="36">
        <f>SUM(G6:AO6)</f>
        <v>2868</v>
      </c>
      <c r="F6" s="37">
        <v>29</v>
      </c>
      <c r="G6" s="84">
        <v>73</v>
      </c>
      <c r="H6" s="38">
        <v>84</v>
      </c>
      <c r="I6" s="38">
        <v>95</v>
      </c>
      <c r="J6" s="38">
        <v>100</v>
      </c>
      <c r="K6" s="38">
        <v>100</v>
      </c>
      <c r="L6" s="38">
        <v>93</v>
      </c>
      <c r="M6" s="38">
        <v>105</v>
      </c>
      <c r="N6" s="38">
        <v>56</v>
      </c>
      <c r="O6" s="39">
        <v>139</v>
      </c>
      <c r="P6" s="39">
        <v>90</v>
      </c>
      <c r="Q6" s="108" t="s">
        <v>88</v>
      </c>
      <c r="R6" s="40">
        <v>88</v>
      </c>
      <c r="S6" s="40">
        <v>93</v>
      </c>
      <c r="T6" s="41"/>
      <c r="U6" s="83">
        <v>160</v>
      </c>
      <c r="V6" s="41">
        <v>91</v>
      </c>
      <c r="W6" s="41">
        <v>93</v>
      </c>
      <c r="X6" s="41">
        <v>105</v>
      </c>
      <c r="Y6" s="41">
        <v>91</v>
      </c>
      <c r="Z6" s="41">
        <v>155</v>
      </c>
      <c r="AA6" s="41"/>
      <c r="AB6" s="41">
        <v>106</v>
      </c>
      <c r="AC6" s="42"/>
      <c r="AD6" s="83"/>
      <c r="AE6" s="83"/>
      <c r="AF6" s="83">
        <v>97</v>
      </c>
      <c r="AG6" s="43">
        <v>105</v>
      </c>
      <c r="AH6" s="43">
        <v>98</v>
      </c>
      <c r="AI6" s="43">
        <v>93</v>
      </c>
      <c r="AJ6" s="43">
        <v>97</v>
      </c>
      <c r="AK6" s="43">
        <v>92</v>
      </c>
      <c r="AL6" s="43">
        <v>98</v>
      </c>
      <c r="AM6" s="43">
        <v>106</v>
      </c>
      <c r="AN6" s="43">
        <v>101</v>
      </c>
      <c r="AO6" s="44">
        <v>64</v>
      </c>
      <c r="AP6" s="106">
        <f>G6+H6+I6+J6+K6+L6+M6+N6+O6+P6+Q6+R6+S6+U6+V6+W6+X6+Y6+Z6+AA6+AB6+AC6+AD6+AE6+AF6+AG6+AH6+AI6+AJ6+AK6+AL6+AM6+AN6+AO6</f>
        <v>2958</v>
      </c>
      <c r="AQ6" s="46"/>
      <c r="AR6" s="45"/>
      <c r="AS6" s="47"/>
      <c r="AT6" s="48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</row>
    <row r="7" spans="1:62" ht="15.75" customHeight="1" x14ac:dyDescent="0.35">
      <c r="A7" s="34"/>
      <c r="B7" s="155"/>
      <c r="C7" s="35" t="s">
        <v>7</v>
      </c>
      <c r="D7" s="35"/>
      <c r="E7" s="36">
        <f>SUM(G7:AO7)/F6</f>
        <v>29.617241379310347</v>
      </c>
      <c r="F7" s="35"/>
      <c r="G7" s="84">
        <v>29.8</v>
      </c>
      <c r="H7" s="38">
        <v>29.6</v>
      </c>
      <c r="I7" s="38">
        <v>29.5</v>
      </c>
      <c r="J7" s="38">
        <v>29.4</v>
      </c>
      <c r="K7" s="38">
        <v>29.6</v>
      </c>
      <c r="L7" s="38">
        <v>29.9</v>
      </c>
      <c r="M7" s="38">
        <v>28.8</v>
      </c>
      <c r="N7" s="38">
        <v>27.5</v>
      </c>
      <c r="O7" s="38">
        <v>30.3</v>
      </c>
      <c r="P7" s="38">
        <v>28.5</v>
      </c>
      <c r="Q7" s="84" t="s">
        <v>89</v>
      </c>
      <c r="R7" s="38">
        <v>27.8</v>
      </c>
      <c r="S7" s="38">
        <v>31.3</v>
      </c>
      <c r="T7" s="38"/>
      <c r="U7" s="84">
        <v>29.2</v>
      </c>
      <c r="V7" s="38">
        <v>29.3</v>
      </c>
      <c r="W7" s="38">
        <v>31.1</v>
      </c>
      <c r="X7" s="38">
        <v>30.8</v>
      </c>
      <c r="Y7" s="38">
        <v>30.6</v>
      </c>
      <c r="Z7" s="38">
        <v>29.5</v>
      </c>
      <c r="AA7" s="38"/>
      <c r="AB7" s="38">
        <v>29.3</v>
      </c>
      <c r="AC7" s="38"/>
      <c r="AD7" s="84"/>
      <c r="AE7" s="84"/>
      <c r="AF7" s="84">
        <v>28.5</v>
      </c>
      <c r="AG7" s="49">
        <v>29.2</v>
      </c>
      <c r="AH7" s="49">
        <v>30.1</v>
      </c>
      <c r="AI7" s="49">
        <v>29.1</v>
      </c>
      <c r="AJ7" s="49">
        <v>28.9</v>
      </c>
      <c r="AK7" s="49">
        <v>28.9</v>
      </c>
      <c r="AL7" s="49">
        <v>30.9</v>
      </c>
      <c r="AM7" s="49">
        <v>29.8</v>
      </c>
      <c r="AN7" s="49">
        <v>30.2</v>
      </c>
      <c r="AO7" s="50">
        <v>31.5</v>
      </c>
      <c r="AP7" s="107">
        <f>SUM(G7:AO7)/F6</f>
        <v>29.617241379310347</v>
      </c>
      <c r="AQ7" s="46"/>
      <c r="AR7" s="51"/>
      <c r="AS7" s="47"/>
      <c r="AT7" s="48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</row>
    <row r="8" spans="1:62" ht="15.75" customHeight="1" x14ac:dyDescent="0.35">
      <c r="A8" s="52"/>
      <c r="B8" s="155"/>
      <c r="C8" s="35" t="s">
        <v>8</v>
      </c>
      <c r="D8" s="37" t="s">
        <v>92</v>
      </c>
      <c r="E8" s="36">
        <f>SUM(G8:AO8)</f>
        <v>16547</v>
      </c>
      <c r="F8" s="35"/>
      <c r="G8" s="84">
        <v>168</v>
      </c>
      <c r="H8" s="38">
        <v>505</v>
      </c>
      <c r="I8" s="38">
        <v>613</v>
      </c>
      <c r="J8" s="38">
        <v>729</v>
      </c>
      <c r="K8" s="38">
        <v>661</v>
      </c>
      <c r="L8" s="38">
        <v>338</v>
      </c>
      <c r="M8" s="38">
        <v>658</v>
      </c>
      <c r="N8" s="38">
        <v>348</v>
      </c>
      <c r="O8" s="38">
        <v>778</v>
      </c>
      <c r="P8" s="38">
        <v>560</v>
      </c>
      <c r="Q8" s="84" t="s">
        <v>90</v>
      </c>
      <c r="R8" s="38">
        <v>557</v>
      </c>
      <c r="S8" s="38">
        <v>268</v>
      </c>
      <c r="T8" s="38"/>
      <c r="U8" s="84">
        <v>1229</v>
      </c>
      <c r="V8" s="38">
        <v>788</v>
      </c>
      <c r="W8" s="38">
        <v>267</v>
      </c>
      <c r="X8" s="38">
        <v>361</v>
      </c>
      <c r="Y8" s="38">
        <v>651</v>
      </c>
      <c r="Z8" s="38">
        <v>943</v>
      </c>
      <c r="AA8" s="38"/>
      <c r="AB8" s="38">
        <v>829</v>
      </c>
      <c r="AC8" s="38"/>
      <c r="AD8" s="84"/>
      <c r="AE8" s="84"/>
      <c r="AF8" s="84">
        <v>703</v>
      </c>
      <c r="AG8" s="49">
        <v>507</v>
      </c>
      <c r="AH8" s="49">
        <v>404</v>
      </c>
      <c r="AI8" s="49">
        <v>760</v>
      </c>
      <c r="AJ8" s="49">
        <v>893</v>
      </c>
      <c r="AK8" s="49">
        <v>529</v>
      </c>
      <c r="AL8" s="49">
        <v>216</v>
      </c>
      <c r="AM8" s="49">
        <v>820</v>
      </c>
      <c r="AN8" s="49">
        <v>285</v>
      </c>
      <c r="AO8" s="50">
        <v>179</v>
      </c>
      <c r="AP8" s="106">
        <f>G8+H8+I8+J8+K8+L8+M8+N8+O8+P8+Q8+R8+S8+U8+V8+W8+X8+Y8+Z8+AA8+AB8+AC8+AD8+AE8+AF8+AG8+AH8+AI8+AJ8+AK8+AL8+AM8+AN8+AO8</f>
        <v>17107</v>
      </c>
      <c r="AQ8" s="46"/>
      <c r="AR8" s="51"/>
      <c r="AS8" s="47"/>
      <c r="AT8" s="48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</row>
    <row r="9" spans="1:62" ht="4.5" customHeight="1" x14ac:dyDescent="0.35">
      <c r="A9" s="52"/>
      <c r="B9" s="155"/>
      <c r="C9" s="53"/>
      <c r="D9" s="53"/>
      <c r="E9" s="53"/>
      <c r="F9" s="53"/>
      <c r="G9" s="54"/>
      <c r="H9" s="55"/>
      <c r="I9" s="55"/>
      <c r="J9" s="55"/>
      <c r="K9" s="55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6"/>
      <c r="Z9" s="56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7"/>
      <c r="AN9" s="57"/>
      <c r="AO9" s="57"/>
      <c r="AP9" s="58"/>
      <c r="AQ9" s="59"/>
      <c r="AR9" s="60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</row>
    <row r="10" spans="1:62" ht="15.6" customHeight="1" x14ac:dyDescent="0.35">
      <c r="A10" s="1">
        <v>1</v>
      </c>
      <c r="B10" s="62" t="s">
        <v>9</v>
      </c>
      <c r="C10" s="62" t="s">
        <v>10</v>
      </c>
      <c r="D10" s="127">
        <v>32727</v>
      </c>
      <c r="E10" s="28">
        <f t="shared" ref="E10:E45" si="0">SUMIF(G10:AN10,"1",$G$6:$AN$6)</f>
        <v>1350</v>
      </c>
      <c r="F10" s="63">
        <f t="shared" ref="F10:F45" si="1">COUNTIF(G10:AO10,"1")</f>
        <v>14</v>
      </c>
      <c r="G10" s="102">
        <v>0</v>
      </c>
      <c r="H10" s="101">
        <v>1</v>
      </c>
      <c r="I10" s="101">
        <v>1</v>
      </c>
      <c r="J10" s="101">
        <v>1</v>
      </c>
      <c r="K10" s="101">
        <v>1</v>
      </c>
      <c r="L10" s="101">
        <v>0</v>
      </c>
      <c r="M10" s="101">
        <v>1</v>
      </c>
      <c r="N10" s="101">
        <v>1</v>
      </c>
      <c r="O10" s="101">
        <v>1</v>
      </c>
      <c r="P10" s="101">
        <v>0</v>
      </c>
      <c r="Q10" s="101">
        <v>1</v>
      </c>
      <c r="R10" s="101">
        <v>0</v>
      </c>
      <c r="S10" s="101">
        <v>0</v>
      </c>
      <c r="T10" s="159" t="s">
        <v>85</v>
      </c>
      <c r="U10" s="102">
        <v>1</v>
      </c>
      <c r="V10" s="101">
        <v>0</v>
      </c>
      <c r="W10" s="101">
        <v>0</v>
      </c>
      <c r="X10" s="101">
        <v>1</v>
      </c>
      <c r="Y10" s="101">
        <v>0</v>
      </c>
      <c r="Z10" s="101">
        <v>0</v>
      </c>
      <c r="AA10" s="159" t="s">
        <v>85</v>
      </c>
      <c r="AB10" s="101">
        <v>1</v>
      </c>
      <c r="AC10" s="162" t="s">
        <v>3</v>
      </c>
      <c r="AD10" s="163"/>
      <c r="AE10" s="164"/>
      <c r="AF10" s="101">
        <v>1</v>
      </c>
      <c r="AG10" s="101">
        <v>1</v>
      </c>
      <c r="AH10" s="103">
        <v>1</v>
      </c>
      <c r="AI10" s="103">
        <v>0</v>
      </c>
      <c r="AJ10" s="103">
        <v>0</v>
      </c>
      <c r="AK10" s="103">
        <v>0</v>
      </c>
      <c r="AL10" s="103">
        <v>0</v>
      </c>
      <c r="AM10" s="103">
        <v>0</v>
      </c>
      <c r="AN10" s="103">
        <v>0</v>
      </c>
      <c r="AO10" s="103">
        <v>0</v>
      </c>
      <c r="AP10" s="63"/>
      <c r="AQ10" s="59"/>
      <c r="AR10" s="60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</row>
    <row r="11" spans="1:62" ht="15.6" customHeight="1" x14ac:dyDescent="0.35">
      <c r="A11" s="1">
        <v>2</v>
      </c>
      <c r="B11" s="64" t="s">
        <v>11</v>
      </c>
      <c r="C11" s="65" t="s">
        <v>12</v>
      </c>
      <c r="D11" s="128">
        <v>22413</v>
      </c>
      <c r="E11" s="28">
        <f t="shared" si="0"/>
        <v>2038</v>
      </c>
      <c r="F11" s="63">
        <f t="shared" si="1"/>
        <v>22</v>
      </c>
      <c r="G11" s="102">
        <v>1</v>
      </c>
      <c r="H11" s="101">
        <v>1</v>
      </c>
      <c r="I11" s="104">
        <v>1</v>
      </c>
      <c r="J11" s="101">
        <v>1</v>
      </c>
      <c r="K11" s="101">
        <v>1</v>
      </c>
      <c r="L11" s="101">
        <v>1</v>
      </c>
      <c r="M11" s="101">
        <v>1</v>
      </c>
      <c r="N11" s="101">
        <v>0</v>
      </c>
      <c r="O11" s="101">
        <v>1</v>
      </c>
      <c r="P11" s="101">
        <v>1</v>
      </c>
      <c r="Q11" s="101">
        <v>0</v>
      </c>
      <c r="R11" s="101">
        <v>1</v>
      </c>
      <c r="S11" s="101">
        <v>1</v>
      </c>
      <c r="T11" s="160"/>
      <c r="U11" s="102">
        <v>0</v>
      </c>
      <c r="V11" s="101">
        <v>0</v>
      </c>
      <c r="W11" s="101">
        <v>0</v>
      </c>
      <c r="X11" s="101">
        <v>0</v>
      </c>
      <c r="Y11" s="101">
        <v>1</v>
      </c>
      <c r="Z11" s="101">
        <v>0</v>
      </c>
      <c r="AA11" s="160"/>
      <c r="AB11" s="101">
        <v>1</v>
      </c>
      <c r="AC11" s="165"/>
      <c r="AD11" s="166"/>
      <c r="AE11" s="167"/>
      <c r="AF11" s="101">
        <v>1</v>
      </c>
      <c r="AG11" s="101">
        <v>1</v>
      </c>
      <c r="AH11" s="105">
        <v>1</v>
      </c>
      <c r="AI11" s="105">
        <v>1</v>
      </c>
      <c r="AJ11" s="105">
        <v>1</v>
      </c>
      <c r="AK11" s="105">
        <v>1</v>
      </c>
      <c r="AL11" s="105">
        <v>1</v>
      </c>
      <c r="AM11" s="105">
        <v>0</v>
      </c>
      <c r="AN11" s="105">
        <v>1</v>
      </c>
      <c r="AO11" s="105">
        <v>1</v>
      </c>
      <c r="AP11" s="63"/>
    </row>
    <row r="12" spans="1:62" ht="15.6" customHeight="1" x14ac:dyDescent="0.35">
      <c r="A12" s="1">
        <v>3</v>
      </c>
      <c r="B12" s="64" t="s">
        <v>13</v>
      </c>
      <c r="C12" s="65" t="s">
        <v>14</v>
      </c>
      <c r="D12" s="128">
        <v>22948</v>
      </c>
      <c r="E12" s="28">
        <f t="shared" si="0"/>
        <v>850</v>
      </c>
      <c r="F12" s="63">
        <f t="shared" si="1"/>
        <v>10</v>
      </c>
      <c r="G12" s="102">
        <v>1</v>
      </c>
      <c r="H12" s="101">
        <v>0</v>
      </c>
      <c r="I12" s="101">
        <v>1</v>
      </c>
      <c r="J12" s="101">
        <v>0</v>
      </c>
      <c r="K12" s="101">
        <v>1</v>
      </c>
      <c r="L12" s="101">
        <v>0</v>
      </c>
      <c r="M12" s="101">
        <v>0</v>
      </c>
      <c r="N12" s="101">
        <v>1</v>
      </c>
      <c r="O12" s="101">
        <v>1</v>
      </c>
      <c r="P12" s="101">
        <v>0</v>
      </c>
      <c r="Q12" s="101">
        <v>1</v>
      </c>
      <c r="R12" s="101">
        <v>0</v>
      </c>
      <c r="S12" s="101">
        <v>0</v>
      </c>
      <c r="T12" s="160"/>
      <c r="U12" s="102">
        <v>0</v>
      </c>
      <c r="V12" s="101">
        <v>1</v>
      </c>
      <c r="W12" s="101">
        <v>0</v>
      </c>
      <c r="X12" s="101">
        <v>1</v>
      </c>
      <c r="Y12" s="101">
        <v>0</v>
      </c>
      <c r="Z12" s="101">
        <v>0</v>
      </c>
      <c r="AA12" s="160"/>
      <c r="AB12" s="101">
        <v>0</v>
      </c>
      <c r="AC12" s="165"/>
      <c r="AD12" s="166"/>
      <c r="AE12" s="167"/>
      <c r="AF12" s="101">
        <v>0</v>
      </c>
      <c r="AG12" s="101">
        <v>0</v>
      </c>
      <c r="AH12" s="105">
        <v>1</v>
      </c>
      <c r="AI12" s="105">
        <v>1</v>
      </c>
      <c r="AJ12" s="105">
        <v>0</v>
      </c>
      <c r="AK12" s="105">
        <v>0</v>
      </c>
      <c r="AL12" s="105">
        <v>0</v>
      </c>
      <c r="AM12" s="105">
        <v>0</v>
      </c>
      <c r="AN12" s="105">
        <v>0</v>
      </c>
      <c r="AO12" s="105">
        <v>0</v>
      </c>
      <c r="AP12" s="63"/>
    </row>
    <row r="13" spans="1:62" ht="15.6" customHeight="1" x14ac:dyDescent="0.35">
      <c r="A13" s="1">
        <v>4</v>
      </c>
      <c r="B13" s="64" t="s">
        <v>15</v>
      </c>
      <c r="C13" s="65" t="s">
        <v>16</v>
      </c>
      <c r="D13" s="128">
        <v>19058</v>
      </c>
      <c r="E13" s="28">
        <f t="shared" si="0"/>
        <v>1146</v>
      </c>
      <c r="F13" s="63">
        <f t="shared" si="1"/>
        <v>13</v>
      </c>
      <c r="G13" s="102">
        <v>1</v>
      </c>
      <c r="H13" s="101">
        <v>1</v>
      </c>
      <c r="I13" s="101">
        <v>0</v>
      </c>
      <c r="J13" s="101">
        <v>0</v>
      </c>
      <c r="K13" s="101">
        <v>0</v>
      </c>
      <c r="L13" s="101">
        <v>1</v>
      </c>
      <c r="M13" s="101">
        <v>0</v>
      </c>
      <c r="N13" s="101">
        <v>0</v>
      </c>
      <c r="O13" s="101">
        <v>1</v>
      </c>
      <c r="P13" s="101">
        <v>0</v>
      </c>
      <c r="Q13" s="101">
        <v>0</v>
      </c>
      <c r="R13" s="101">
        <v>1</v>
      </c>
      <c r="S13" s="101">
        <v>1</v>
      </c>
      <c r="T13" s="160"/>
      <c r="U13" s="102">
        <v>0</v>
      </c>
      <c r="V13" s="101">
        <v>1</v>
      </c>
      <c r="W13" s="101">
        <v>0</v>
      </c>
      <c r="X13" s="101">
        <v>0</v>
      </c>
      <c r="Y13" s="101">
        <v>0</v>
      </c>
      <c r="Z13" s="101">
        <v>0</v>
      </c>
      <c r="AA13" s="160"/>
      <c r="AB13" s="101">
        <v>0</v>
      </c>
      <c r="AC13" s="165"/>
      <c r="AD13" s="166"/>
      <c r="AE13" s="167"/>
      <c r="AF13" s="101">
        <v>0</v>
      </c>
      <c r="AG13" s="101">
        <v>1</v>
      </c>
      <c r="AH13" s="105">
        <v>0</v>
      </c>
      <c r="AI13" s="105">
        <v>1</v>
      </c>
      <c r="AJ13" s="105">
        <v>1</v>
      </c>
      <c r="AK13" s="105">
        <v>1</v>
      </c>
      <c r="AL13" s="105">
        <v>1</v>
      </c>
      <c r="AM13" s="105">
        <v>0</v>
      </c>
      <c r="AN13" s="105">
        <v>0</v>
      </c>
      <c r="AO13" s="105">
        <v>1</v>
      </c>
      <c r="AP13" s="63"/>
    </row>
    <row r="14" spans="1:62" ht="15.6" customHeight="1" x14ac:dyDescent="0.35">
      <c r="A14" s="1">
        <v>5</v>
      </c>
      <c r="B14" s="64" t="s">
        <v>15</v>
      </c>
      <c r="C14" s="65" t="s">
        <v>17</v>
      </c>
      <c r="D14" s="128">
        <v>27396</v>
      </c>
      <c r="E14" s="28">
        <f t="shared" si="0"/>
        <v>2356</v>
      </c>
      <c r="F14" s="63">
        <f t="shared" si="1"/>
        <v>26</v>
      </c>
      <c r="G14" s="102">
        <v>1</v>
      </c>
      <c r="H14" s="101">
        <v>1</v>
      </c>
      <c r="I14" s="101">
        <v>1</v>
      </c>
      <c r="J14" s="101">
        <v>1</v>
      </c>
      <c r="K14" s="101">
        <v>1</v>
      </c>
      <c r="L14" s="101">
        <v>1</v>
      </c>
      <c r="M14" s="101">
        <v>1</v>
      </c>
      <c r="N14" s="101">
        <v>1</v>
      </c>
      <c r="O14" s="101">
        <v>1</v>
      </c>
      <c r="P14" s="101">
        <v>0</v>
      </c>
      <c r="Q14" s="101">
        <v>1</v>
      </c>
      <c r="R14" s="101">
        <v>1</v>
      </c>
      <c r="S14" s="101">
        <v>1</v>
      </c>
      <c r="T14" s="160"/>
      <c r="U14" s="102">
        <v>1</v>
      </c>
      <c r="V14" s="101">
        <v>1</v>
      </c>
      <c r="W14" s="101">
        <v>1</v>
      </c>
      <c r="X14" s="101">
        <v>1</v>
      </c>
      <c r="Y14" s="101">
        <v>1</v>
      </c>
      <c r="Z14" s="101">
        <v>0</v>
      </c>
      <c r="AA14" s="160"/>
      <c r="AB14" s="101">
        <v>1</v>
      </c>
      <c r="AC14" s="165"/>
      <c r="AD14" s="166"/>
      <c r="AE14" s="167"/>
      <c r="AF14" s="101">
        <v>0</v>
      </c>
      <c r="AG14" s="101">
        <v>1</v>
      </c>
      <c r="AH14" s="105">
        <v>1</v>
      </c>
      <c r="AI14" s="105">
        <v>1</v>
      </c>
      <c r="AJ14" s="105">
        <v>1</v>
      </c>
      <c r="AK14" s="105">
        <v>1</v>
      </c>
      <c r="AL14" s="105">
        <v>1</v>
      </c>
      <c r="AM14" s="105">
        <v>0</v>
      </c>
      <c r="AN14" s="105">
        <v>1</v>
      </c>
      <c r="AO14" s="105">
        <v>1</v>
      </c>
      <c r="AP14" s="63"/>
    </row>
    <row r="15" spans="1:62" ht="15.6" customHeight="1" x14ac:dyDescent="0.35">
      <c r="A15" s="1">
        <v>6</v>
      </c>
      <c r="B15" s="64" t="s">
        <v>18</v>
      </c>
      <c r="C15" s="65" t="s">
        <v>19</v>
      </c>
      <c r="D15" s="128">
        <v>20097</v>
      </c>
      <c r="E15" s="28">
        <f t="shared" si="0"/>
        <v>98</v>
      </c>
      <c r="F15" s="63">
        <f t="shared" si="1"/>
        <v>1</v>
      </c>
      <c r="G15" s="102">
        <v>0</v>
      </c>
      <c r="H15" s="101">
        <v>0</v>
      </c>
      <c r="I15" s="101">
        <v>0</v>
      </c>
      <c r="J15" s="101">
        <v>0</v>
      </c>
      <c r="K15" s="101">
        <v>0</v>
      </c>
      <c r="L15" s="101">
        <v>0</v>
      </c>
      <c r="M15" s="101">
        <v>0</v>
      </c>
      <c r="N15" s="101">
        <v>0</v>
      </c>
      <c r="O15" s="101">
        <v>0</v>
      </c>
      <c r="P15" s="101">
        <v>0</v>
      </c>
      <c r="Q15" s="101">
        <v>0</v>
      </c>
      <c r="R15" s="101">
        <v>0</v>
      </c>
      <c r="S15" s="101">
        <v>0</v>
      </c>
      <c r="T15" s="160"/>
      <c r="U15" s="102">
        <v>0</v>
      </c>
      <c r="V15" s="101">
        <v>0</v>
      </c>
      <c r="W15" s="101">
        <v>0</v>
      </c>
      <c r="X15" s="101">
        <v>0</v>
      </c>
      <c r="Y15" s="101">
        <v>0</v>
      </c>
      <c r="Z15" s="101">
        <v>0</v>
      </c>
      <c r="AA15" s="160"/>
      <c r="AB15" s="101">
        <v>0</v>
      </c>
      <c r="AC15" s="165"/>
      <c r="AD15" s="166"/>
      <c r="AE15" s="167"/>
      <c r="AF15" s="101">
        <v>0</v>
      </c>
      <c r="AG15" s="101">
        <v>0</v>
      </c>
      <c r="AH15" s="105">
        <v>0</v>
      </c>
      <c r="AI15" s="105">
        <v>0</v>
      </c>
      <c r="AJ15" s="105">
        <v>0</v>
      </c>
      <c r="AK15" s="105">
        <v>0</v>
      </c>
      <c r="AL15" s="105">
        <v>1</v>
      </c>
      <c r="AM15" s="105">
        <v>0</v>
      </c>
      <c r="AN15" s="105">
        <v>0</v>
      </c>
      <c r="AO15" s="105">
        <v>0</v>
      </c>
      <c r="AP15" s="63"/>
    </row>
    <row r="16" spans="1:62" ht="15.6" customHeight="1" x14ac:dyDescent="0.35">
      <c r="A16" s="1">
        <v>7</v>
      </c>
      <c r="B16" s="64" t="s">
        <v>20</v>
      </c>
      <c r="C16" s="65" t="s">
        <v>21</v>
      </c>
      <c r="D16" s="128">
        <v>32167</v>
      </c>
      <c r="E16" s="28">
        <f t="shared" si="0"/>
        <v>272</v>
      </c>
      <c r="F16" s="63">
        <f t="shared" si="1"/>
        <v>3</v>
      </c>
      <c r="G16" s="102">
        <v>0</v>
      </c>
      <c r="H16" s="101">
        <v>1</v>
      </c>
      <c r="I16" s="101">
        <v>1</v>
      </c>
      <c r="J16" s="101">
        <v>0</v>
      </c>
      <c r="K16" s="101">
        <v>0</v>
      </c>
      <c r="L16" s="101">
        <v>1</v>
      </c>
      <c r="M16" s="101">
        <v>0</v>
      </c>
      <c r="N16" s="101">
        <v>0</v>
      </c>
      <c r="O16" s="101">
        <v>0</v>
      </c>
      <c r="P16" s="101">
        <v>0</v>
      </c>
      <c r="Q16" s="101">
        <v>0</v>
      </c>
      <c r="R16" s="101">
        <v>0</v>
      </c>
      <c r="S16" s="101">
        <v>0</v>
      </c>
      <c r="T16" s="160"/>
      <c r="U16" s="102">
        <v>0</v>
      </c>
      <c r="V16" s="101">
        <v>0</v>
      </c>
      <c r="W16" s="101">
        <v>0</v>
      </c>
      <c r="X16" s="101">
        <v>0</v>
      </c>
      <c r="Y16" s="101">
        <v>0</v>
      </c>
      <c r="Z16" s="101">
        <v>0</v>
      </c>
      <c r="AA16" s="160"/>
      <c r="AB16" s="101">
        <v>0</v>
      </c>
      <c r="AC16" s="165"/>
      <c r="AD16" s="166"/>
      <c r="AE16" s="167"/>
      <c r="AF16" s="101">
        <v>0</v>
      </c>
      <c r="AG16" s="101">
        <v>0</v>
      </c>
      <c r="AH16" s="105">
        <v>0</v>
      </c>
      <c r="AI16" s="105">
        <v>0</v>
      </c>
      <c r="AJ16" s="105">
        <v>0</v>
      </c>
      <c r="AK16" s="105">
        <v>0</v>
      </c>
      <c r="AL16" s="105">
        <v>0</v>
      </c>
      <c r="AM16" s="105">
        <v>0</v>
      </c>
      <c r="AN16" s="105">
        <v>0</v>
      </c>
      <c r="AO16" s="105">
        <v>0</v>
      </c>
      <c r="AP16" s="63"/>
    </row>
    <row r="17" spans="1:46" ht="15.6" customHeight="1" x14ac:dyDescent="0.35">
      <c r="A17" s="1">
        <v>8</v>
      </c>
      <c r="B17" s="64" t="s">
        <v>24</v>
      </c>
      <c r="C17" s="65" t="s">
        <v>25</v>
      </c>
      <c r="D17" s="128">
        <v>22837</v>
      </c>
      <c r="E17" s="28">
        <f t="shared" si="0"/>
        <v>633</v>
      </c>
      <c r="F17" s="63">
        <f t="shared" si="1"/>
        <v>8</v>
      </c>
      <c r="G17" s="102">
        <v>1</v>
      </c>
      <c r="H17" s="101">
        <v>0</v>
      </c>
      <c r="I17" s="101">
        <v>0</v>
      </c>
      <c r="J17" s="101">
        <v>1</v>
      </c>
      <c r="K17" s="101">
        <v>0</v>
      </c>
      <c r="L17" s="101">
        <v>1</v>
      </c>
      <c r="M17" s="101">
        <v>0</v>
      </c>
      <c r="N17" s="101">
        <v>0</v>
      </c>
      <c r="O17" s="101">
        <v>0</v>
      </c>
      <c r="P17" s="101">
        <v>1</v>
      </c>
      <c r="Q17" s="101">
        <v>0</v>
      </c>
      <c r="R17" s="101">
        <v>0</v>
      </c>
      <c r="S17" s="101">
        <v>1</v>
      </c>
      <c r="T17" s="160"/>
      <c r="U17" s="102">
        <v>0</v>
      </c>
      <c r="V17" s="101">
        <v>0</v>
      </c>
      <c r="W17" s="101">
        <v>1</v>
      </c>
      <c r="X17" s="101">
        <v>0</v>
      </c>
      <c r="Y17" s="101">
        <v>1</v>
      </c>
      <c r="Z17" s="101">
        <v>0</v>
      </c>
      <c r="AA17" s="160"/>
      <c r="AB17" s="101">
        <v>0</v>
      </c>
      <c r="AC17" s="165"/>
      <c r="AD17" s="166"/>
      <c r="AE17" s="167"/>
      <c r="AF17" s="101">
        <v>0</v>
      </c>
      <c r="AG17" s="101">
        <v>0</v>
      </c>
      <c r="AH17" s="105">
        <v>0</v>
      </c>
      <c r="AI17" s="105">
        <v>0</v>
      </c>
      <c r="AJ17" s="105">
        <v>0</v>
      </c>
      <c r="AK17" s="105">
        <v>0</v>
      </c>
      <c r="AL17" s="105">
        <v>0</v>
      </c>
      <c r="AM17" s="105">
        <v>0</v>
      </c>
      <c r="AN17" s="105">
        <v>0</v>
      </c>
      <c r="AO17" s="105">
        <v>1</v>
      </c>
      <c r="AP17" s="63"/>
    </row>
    <row r="18" spans="1:46" ht="15.6" customHeight="1" x14ac:dyDescent="0.35">
      <c r="A18" s="1">
        <v>9</v>
      </c>
      <c r="B18" s="64" t="s">
        <v>86</v>
      </c>
      <c r="C18" s="65" t="s">
        <v>87</v>
      </c>
      <c r="D18" s="128">
        <v>35766</v>
      </c>
      <c r="E18" s="28">
        <f t="shared" si="0"/>
        <v>787</v>
      </c>
      <c r="F18" s="63">
        <f>COUNTIF(G18:AO18,"1")</f>
        <v>9</v>
      </c>
      <c r="G18" s="102">
        <v>0</v>
      </c>
      <c r="H18" s="101">
        <v>0</v>
      </c>
      <c r="I18" s="101">
        <v>0</v>
      </c>
      <c r="J18" s="101">
        <v>0</v>
      </c>
      <c r="K18" s="101">
        <v>0</v>
      </c>
      <c r="L18" s="101">
        <v>0</v>
      </c>
      <c r="M18" s="101">
        <v>0</v>
      </c>
      <c r="N18" s="101">
        <v>0</v>
      </c>
      <c r="O18" s="101">
        <v>0</v>
      </c>
      <c r="P18" s="101">
        <v>0</v>
      </c>
      <c r="Q18" s="101">
        <v>0</v>
      </c>
      <c r="R18" s="101">
        <v>0</v>
      </c>
      <c r="S18" s="101">
        <v>0</v>
      </c>
      <c r="T18" s="160"/>
      <c r="U18" s="102">
        <v>0</v>
      </c>
      <c r="V18" s="101">
        <v>0</v>
      </c>
      <c r="W18" s="101">
        <v>0</v>
      </c>
      <c r="X18" s="101">
        <v>1</v>
      </c>
      <c r="Y18" s="101">
        <v>1</v>
      </c>
      <c r="Z18" s="101">
        <v>0</v>
      </c>
      <c r="AA18" s="160"/>
      <c r="AB18" s="101">
        <v>1</v>
      </c>
      <c r="AC18" s="165"/>
      <c r="AD18" s="166"/>
      <c r="AE18" s="167"/>
      <c r="AF18" s="101">
        <v>0</v>
      </c>
      <c r="AG18" s="101">
        <v>1</v>
      </c>
      <c r="AH18" s="105">
        <v>0</v>
      </c>
      <c r="AI18" s="105">
        <v>1</v>
      </c>
      <c r="AJ18" s="105">
        <v>1</v>
      </c>
      <c r="AK18" s="105">
        <v>1</v>
      </c>
      <c r="AL18" s="105">
        <v>1</v>
      </c>
      <c r="AM18" s="105">
        <v>0</v>
      </c>
      <c r="AN18" s="105">
        <v>0</v>
      </c>
      <c r="AO18" s="105">
        <v>1</v>
      </c>
      <c r="AP18" s="63"/>
    </row>
    <row r="19" spans="1:46" ht="15.6" customHeight="1" x14ac:dyDescent="0.35">
      <c r="A19" s="1">
        <v>10</v>
      </c>
      <c r="B19" s="64" t="s">
        <v>26</v>
      </c>
      <c r="C19" s="65" t="s">
        <v>27</v>
      </c>
      <c r="D19" s="128">
        <v>23472</v>
      </c>
      <c r="E19" s="28">
        <f t="shared" si="0"/>
        <v>1392</v>
      </c>
      <c r="F19" s="63">
        <f t="shared" si="1"/>
        <v>15</v>
      </c>
      <c r="G19" s="102">
        <v>0</v>
      </c>
      <c r="H19" s="101">
        <v>0</v>
      </c>
      <c r="I19" s="101">
        <v>1</v>
      </c>
      <c r="J19" s="101">
        <v>1</v>
      </c>
      <c r="K19" s="101">
        <v>0</v>
      </c>
      <c r="L19" s="101">
        <v>0</v>
      </c>
      <c r="M19" s="101">
        <v>1</v>
      </c>
      <c r="N19" s="101">
        <v>1</v>
      </c>
      <c r="O19" s="101">
        <v>1</v>
      </c>
      <c r="P19" s="101">
        <v>0</v>
      </c>
      <c r="Q19" s="101">
        <v>1</v>
      </c>
      <c r="R19" s="101">
        <v>1</v>
      </c>
      <c r="S19" s="101">
        <v>0</v>
      </c>
      <c r="T19" s="160"/>
      <c r="U19" s="102">
        <v>1</v>
      </c>
      <c r="V19" s="101">
        <v>0</v>
      </c>
      <c r="W19" s="101">
        <v>1</v>
      </c>
      <c r="X19" s="101">
        <v>0</v>
      </c>
      <c r="Y19" s="101">
        <v>0</v>
      </c>
      <c r="Z19" s="101">
        <v>1</v>
      </c>
      <c r="AA19" s="160"/>
      <c r="AB19" s="101">
        <v>0</v>
      </c>
      <c r="AC19" s="165"/>
      <c r="AD19" s="166"/>
      <c r="AE19" s="167"/>
      <c r="AF19" s="101">
        <v>0</v>
      </c>
      <c r="AG19" s="101">
        <v>1</v>
      </c>
      <c r="AH19" s="105">
        <v>1</v>
      </c>
      <c r="AI19" s="105">
        <v>0</v>
      </c>
      <c r="AJ19" s="105">
        <v>1</v>
      </c>
      <c r="AK19" s="105">
        <v>0</v>
      </c>
      <c r="AL19" s="105">
        <v>0</v>
      </c>
      <c r="AM19" s="105">
        <v>0</v>
      </c>
      <c r="AN19" s="105">
        <v>1</v>
      </c>
      <c r="AO19" s="105">
        <v>1</v>
      </c>
      <c r="AP19" s="63"/>
    </row>
    <row r="20" spans="1:46" ht="15.6" customHeight="1" x14ac:dyDescent="0.35">
      <c r="A20" s="1">
        <v>11</v>
      </c>
      <c r="B20" s="64" t="s">
        <v>28</v>
      </c>
      <c r="C20" s="65" t="s">
        <v>29</v>
      </c>
      <c r="D20" s="128">
        <v>29626</v>
      </c>
      <c r="E20" s="28">
        <f t="shared" si="0"/>
        <v>517</v>
      </c>
      <c r="F20" s="63">
        <f t="shared" si="1"/>
        <v>7</v>
      </c>
      <c r="G20" s="102">
        <v>1</v>
      </c>
      <c r="H20" s="101">
        <v>0</v>
      </c>
      <c r="I20" s="101">
        <v>1</v>
      </c>
      <c r="J20" s="101">
        <v>1</v>
      </c>
      <c r="K20" s="101">
        <v>1</v>
      </c>
      <c r="L20" s="101">
        <v>1</v>
      </c>
      <c r="M20" s="101">
        <v>0</v>
      </c>
      <c r="N20" s="101">
        <v>1</v>
      </c>
      <c r="O20" s="101">
        <v>0</v>
      </c>
      <c r="P20" s="101">
        <v>0</v>
      </c>
      <c r="Q20" s="101">
        <v>1</v>
      </c>
      <c r="R20" s="101">
        <v>0</v>
      </c>
      <c r="S20" s="101">
        <v>0</v>
      </c>
      <c r="T20" s="160"/>
      <c r="U20" s="102">
        <v>0</v>
      </c>
      <c r="V20" s="101">
        <v>0</v>
      </c>
      <c r="W20" s="101">
        <v>0</v>
      </c>
      <c r="X20" s="101">
        <v>0</v>
      </c>
      <c r="Y20" s="101">
        <v>0</v>
      </c>
      <c r="Z20" s="101">
        <v>0</v>
      </c>
      <c r="AA20" s="160"/>
      <c r="AB20" s="101">
        <v>0</v>
      </c>
      <c r="AC20" s="165"/>
      <c r="AD20" s="166"/>
      <c r="AE20" s="167"/>
      <c r="AF20" s="101">
        <v>0</v>
      </c>
      <c r="AG20" s="101">
        <v>0</v>
      </c>
      <c r="AH20" s="105">
        <v>0</v>
      </c>
      <c r="AI20" s="105">
        <v>0</v>
      </c>
      <c r="AJ20" s="105">
        <v>0</v>
      </c>
      <c r="AK20" s="105">
        <v>0</v>
      </c>
      <c r="AL20" s="105">
        <v>0</v>
      </c>
      <c r="AM20" s="105">
        <v>0</v>
      </c>
      <c r="AN20" s="105">
        <v>0</v>
      </c>
      <c r="AO20" s="105">
        <v>0</v>
      </c>
      <c r="AP20" s="63"/>
    </row>
    <row r="21" spans="1:46" ht="15.6" customHeight="1" x14ac:dyDescent="0.35">
      <c r="A21" s="1">
        <v>12</v>
      </c>
      <c r="B21" s="64" t="s">
        <v>30</v>
      </c>
      <c r="C21" s="65" t="s">
        <v>23</v>
      </c>
      <c r="D21" s="128">
        <v>29927</v>
      </c>
      <c r="E21" s="28">
        <f t="shared" si="0"/>
        <v>1260</v>
      </c>
      <c r="F21" s="63">
        <f t="shared" si="1"/>
        <v>15</v>
      </c>
      <c r="G21" s="102">
        <v>1</v>
      </c>
      <c r="H21" s="101">
        <v>1</v>
      </c>
      <c r="I21" s="101">
        <v>0</v>
      </c>
      <c r="J21" s="101">
        <v>1</v>
      </c>
      <c r="K21" s="101">
        <v>0</v>
      </c>
      <c r="L21" s="101">
        <v>1</v>
      </c>
      <c r="M21" s="101">
        <v>0</v>
      </c>
      <c r="N21" s="101">
        <v>1</v>
      </c>
      <c r="O21" s="101">
        <v>0</v>
      </c>
      <c r="P21" s="101">
        <v>0</v>
      </c>
      <c r="Q21" s="101">
        <v>1</v>
      </c>
      <c r="R21" s="101">
        <v>0</v>
      </c>
      <c r="S21" s="101">
        <v>0</v>
      </c>
      <c r="T21" s="160"/>
      <c r="U21" s="102">
        <v>0</v>
      </c>
      <c r="V21" s="101">
        <v>1</v>
      </c>
      <c r="W21" s="101">
        <v>0</v>
      </c>
      <c r="X21" s="101">
        <v>1</v>
      </c>
      <c r="Y21" s="101">
        <v>0</v>
      </c>
      <c r="Z21" s="101">
        <v>1</v>
      </c>
      <c r="AA21" s="160"/>
      <c r="AB21" s="101">
        <v>1</v>
      </c>
      <c r="AC21" s="165"/>
      <c r="AD21" s="166"/>
      <c r="AE21" s="167"/>
      <c r="AF21" s="101">
        <v>0</v>
      </c>
      <c r="AG21" s="101">
        <v>0</v>
      </c>
      <c r="AH21" s="105">
        <v>0</v>
      </c>
      <c r="AI21" s="105">
        <v>0</v>
      </c>
      <c r="AJ21" s="105">
        <v>0</v>
      </c>
      <c r="AK21" s="105">
        <v>1</v>
      </c>
      <c r="AL21" s="105">
        <v>1</v>
      </c>
      <c r="AM21" s="105">
        <v>1</v>
      </c>
      <c r="AN21" s="105">
        <v>1</v>
      </c>
      <c r="AO21" s="105">
        <v>1</v>
      </c>
      <c r="AP21" s="63"/>
    </row>
    <row r="22" spans="1:46" ht="15.6" customHeight="1" x14ac:dyDescent="0.35">
      <c r="A22" s="1">
        <v>13</v>
      </c>
      <c r="B22" s="64" t="s">
        <v>30</v>
      </c>
      <c r="C22" s="65" t="s">
        <v>31</v>
      </c>
      <c r="D22" s="128">
        <v>33396</v>
      </c>
      <c r="E22" s="28">
        <f t="shared" si="0"/>
        <v>753</v>
      </c>
      <c r="F22" s="63">
        <f t="shared" si="1"/>
        <v>8</v>
      </c>
      <c r="G22" s="102">
        <v>1</v>
      </c>
      <c r="H22" s="101">
        <v>1</v>
      </c>
      <c r="I22" s="101">
        <v>1</v>
      </c>
      <c r="J22" s="101">
        <v>0</v>
      </c>
      <c r="K22" s="101">
        <v>1</v>
      </c>
      <c r="L22" s="101">
        <v>1</v>
      </c>
      <c r="M22" s="101">
        <v>1</v>
      </c>
      <c r="N22" s="101">
        <v>0</v>
      </c>
      <c r="O22" s="101">
        <v>0</v>
      </c>
      <c r="P22" s="101">
        <v>0</v>
      </c>
      <c r="Q22" s="101">
        <v>0</v>
      </c>
      <c r="R22" s="101">
        <v>0</v>
      </c>
      <c r="S22" s="101">
        <v>0</v>
      </c>
      <c r="T22" s="160"/>
      <c r="U22" s="102">
        <v>0</v>
      </c>
      <c r="V22" s="101">
        <v>0</v>
      </c>
      <c r="W22" s="101">
        <v>0</v>
      </c>
      <c r="X22" s="101">
        <v>0</v>
      </c>
      <c r="Y22" s="101">
        <v>0</v>
      </c>
      <c r="Z22" s="101">
        <v>0</v>
      </c>
      <c r="AA22" s="160"/>
      <c r="AB22" s="101">
        <v>0</v>
      </c>
      <c r="AC22" s="165"/>
      <c r="AD22" s="166"/>
      <c r="AE22" s="167"/>
      <c r="AF22" s="101">
        <v>0</v>
      </c>
      <c r="AG22" s="101">
        <v>1</v>
      </c>
      <c r="AH22" s="105">
        <v>1</v>
      </c>
      <c r="AI22" s="105">
        <v>0</v>
      </c>
      <c r="AJ22" s="105">
        <v>0</v>
      </c>
      <c r="AK22" s="105">
        <v>0</v>
      </c>
      <c r="AL22" s="105">
        <v>0</v>
      </c>
      <c r="AM22" s="105">
        <v>0</v>
      </c>
      <c r="AN22" s="105">
        <v>0</v>
      </c>
      <c r="AO22" s="105">
        <v>0</v>
      </c>
      <c r="AP22" s="63"/>
    </row>
    <row r="23" spans="1:46" ht="15.6" customHeight="1" x14ac:dyDescent="0.35">
      <c r="A23" s="1">
        <v>14</v>
      </c>
      <c r="B23" s="64" t="s">
        <v>32</v>
      </c>
      <c r="C23" s="65" t="s">
        <v>33</v>
      </c>
      <c r="D23" s="128">
        <v>30522</v>
      </c>
      <c r="E23" s="28">
        <f t="shared" si="0"/>
        <v>1211</v>
      </c>
      <c r="F23" s="63">
        <f t="shared" si="1"/>
        <v>14</v>
      </c>
      <c r="G23" s="102">
        <v>1</v>
      </c>
      <c r="H23" s="101">
        <v>1</v>
      </c>
      <c r="I23" s="101">
        <v>1</v>
      </c>
      <c r="J23" s="101">
        <v>1</v>
      </c>
      <c r="K23" s="101">
        <v>1</v>
      </c>
      <c r="L23" s="101">
        <v>1</v>
      </c>
      <c r="M23" s="101">
        <v>0</v>
      </c>
      <c r="N23" s="101">
        <v>1</v>
      </c>
      <c r="O23" s="101">
        <v>1</v>
      </c>
      <c r="P23" s="101">
        <v>0</v>
      </c>
      <c r="Q23" s="101">
        <v>1</v>
      </c>
      <c r="R23" s="101">
        <v>0</v>
      </c>
      <c r="S23" s="101">
        <v>0</v>
      </c>
      <c r="T23" s="160"/>
      <c r="U23" s="102">
        <v>1</v>
      </c>
      <c r="V23" s="101">
        <v>0</v>
      </c>
      <c r="W23" s="101">
        <v>0</v>
      </c>
      <c r="X23" s="101">
        <v>1</v>
      </c>
      <c r="Y23" s="101">
        <v>0</v>
      </c>
      <c r="Z23" s="101">
        <v>0</v>
      </c>
      <c r="AA23" s="160"/>
      <c r="AB23" s="101">
        <v>0</v>
      </c>
      <c r="AC23" s="165"/>
      <c r="AD23" s="166"/>
      <c r="AE23" s="167"/>
      <c r="AF23" s="101">
        <v>0</v>
      </c>
      <c r="AG23" s="101">
        <v>1</v>
      </c>
      <c r="AH23" s="105">
        <v>0</v>
      </c>
      <c r="AI23" s="105">
        <v>0</v>
      </c>
      <c r="AJ23" s="105">
        <v>0</v>
      </c>
      <c r="AK23" s="105">
        <v>0</v>
      </c>
      <c r="AL23" s="105">
        <v>0</v>
      </c>
      <c r="AM23" s="105">
        <v>0</v>
      </c>
      <c r="AN23" s="105">
        <v>1</v>
      </c>
      <c r="AO23" s="105">
        <v>1</v>
      </c>
      <c r="AP23" s="63"/>
    </row>
    <row r="24" spans="1:46" ht="15.6" customHeight="1" x14ac:dyDescent="0.35">
      <c r="A24" s="1">
        <v>15</v>
      </c>
      <c r="B24" s="64" t="s">
        <v>81</v>
      </c>
      <c r="C24" s="65" t="s">
        <v>39</v>
      </c>
      <c r="D24" s="128">
        <v>31279</v>
      </c>
      <c r="E24" s="28">
        <f t="shared" si="0"/>
        <v>745</v>
      </c>
      <c r="F24" s="63">
        <f t="shared" si="1"/>
        <v>9</v>
      </c>
      <c r="G24" s="102">
        <v>1</v>
      </c>
      <c r="H24" s="101">
        <v>1</v>
      </c>
      <c r="I24" s="101">
        <v>1</v>
      </c>
      <c r="J24" s="101">
        <v>0</v>
      </c>
      <c r="K24" s="101">
        <v>0</v>
      </c>
      <c r="L24" s="101">
        <v>0</v>
      </c>
      <c r="M24" s="101">
        <v>0</v>
      </c>
      <c r="N24" s="101">
        <v>0</v>
      </c>
      <c r="O24" s="101">
        <v>0</v>
      </c>
      <c r="P24" s="101">
        <v>0</v>
      </c>
      <c r="Q24" s="101">
        <v>0</v>
      </c>
      <c r="R24" s="101">
        <v>0</v>
      </c>
      <c r="S24" s="101">
        <v>1</v>
      </c>
      <c r="T24" s="160"/>
      <c r="U24" s="102">
        <v>0</v>
      </c>
      <c r="V24" s="101">
        <v>0</v>
      </c>
      <c r="W24" s="101">
        <v>0</v>
      </c>
      <c r="X24" s="101">
        <v>0</v>
      </c>
      <c r="Y24" s="101">
        <v>1</v>
      </c>
      <c r="Z24" s="101">
        <v>0</v>
      </c>
      <c r="AA24" s="160"/>
      <c r="AB24" s="101">
        <v>1</v>
      </c>
      <c r="AC24" s="165"/>
      <c r="AD24" s="166"/>
      <c r="AE24" s="167"/>
      <c r="AF24" s="101">
        <v>0</v>
      </c>
      <c r="AG24" s="101">
        <v>1</v>
      </c>
      <c r="AH24" s="105">
        <v>1</v>
      </c>
      <c r="AI24" s="105">
        <v>0</v>
      </c>
      <c r="AJ24" s="105">
        <v>0</v>
      </c>
      <c r="AK24" s="105">
        <v>0</v>
      </c>
      <c r="AL24" s="105">
        <v>0</v>
      </c>
      <c r="AM24" s="105">
        <v>0</v>
      </c>
      <c r="AN24" s="105">
        <v>0</v>
      </c>
      <c r="AO24" s="105">
        <v>1</v>
      </c>
      <c r="AP24" s="63"/>
    </row>
    <row r="25" spans="1:46" ht="15.6" customHeight="1" x14ac:dyDescent="0.35">
      <c r="A25" s="1">
        <v>16</v>
      </c>
      <c r="B25" s="64" t="s">
        <v>34</v>
      </c>
      <c r="C25" s="65" t="s">
        <v>35</v>
      </c>
      <c r="D25" s="128">
        <v>24902</v>
      </c>
      <c r="E25" s="28">
        <f t="shared" si="0"/>
        <v>1991</v>
      </c>
      <c r="F25" s="63">
        <f t="shared" si="1"/>
        <v>21</v>
      </c>
      <c r="G25" s="102">
        <v>1</v>
      </c>
      <c r="H25" s="101">
        <v>1</v>
      </c>
      <c r="I25" s="101">
        <v>1</v>
      </c>
      <c r="J25" s="101">
        <v>1</v>
      </c>
      <c r="K25" s="101">
        <v>1</v>
      </c>
      <c r="L25" s="101">
        <v>1</v>
      </c>
      <c r="M25" s="101">
        <v>0</v>
      </c>
      <c r="N25" s="101">
        <v>0</v>
      </c>
      <c r="O25" s="101">
        <v>0</v>
      </c>
      <c r="P25" s="101">
        <v>1</v>
      </c>
      <c r="Q25" s="101">
        <v>0</v>
      </c>
      <c r="R25" s="101">
        <v>1</v>
      </c>
      <c r="S25" s="101">
        <v>1</v>
      </c>
      <c r="T25" s="160"/>
      <c r="U25" s="102">
        <v>0</v>
      </c>
      <c r="V25" s="101">
        <v>1</v>
      </c>
      <c r="W25" s="101">
        <v>1</v>
      </c>
      <c r="X25" s="101">
        <v>1</v>
      </c>
      <c r="Y25" s="101">
        <v>1</v>
      </c>
      <c r="Z25" s="101">
        <v>0</v>
      </c>
      <c r="AA25" s="160"/>
      <c r="AB25" s="101">
        <v>1</v>
      </c>
      <c r="AC25" s="165"/>
      <c r="AD25" s="166"/>
      <c r="AE25" s="167"/>
      <c r="AF25" s="101">
        <v>1</v>
      </c>
      <c r="AG25" s="101">
        <v>0</v>
      </c>
      <c r="AH25" s="105">
        <v>1</v>
      </c>
      <c r="AI25" s="105">
        <v>0</v>
      </c>
      <c r="AJ25" s="105">
        <v>1</v>
      </c>
      <c r="AK25" s="105">
        <v>1</v>
      </c>
      <c r="AL25" s="105">
        <v>1</v>
      </c>
      <c r="AM25" s="105">
        <v>1</v>
      </c>
      <c r="AN25" s="105">
        <v>1</v>
      </c>
      <c r="AO25" s="105">
        <v>0</v>
      </c>
      <c r="AP25" s="63"/>
    </row>
    <row r="26" spans="1:46" ht="15.6" customHeight="1" x14ac:dyDescent="0.35">
      <c r="A26" s="1">
        <v>17</v>
      </c>
      <c r="B26" s="64" t="s">
        <v>36</v>
      </c>
      <c r="C26" s="65" t="s">
        <v>82</v>
      </c>
      <c r="D26" s="128">
        <v>32360</v>
      </c>
      <c r="E26" s="28">
        <f t="shared" si="0"/>
        <v>538</v>
      </c>
      <c r="F26" s="63">
        <f t="shared" si="1"/>
        <v>6</v>
      </c>
      <c r="G26" s="102">
        <v>1</v>
      </c>
      <c r="H26" s="101">
        <v>1</v>
      </c>
      <c r="I26" s="101">
        <v>1</v>
      </c>
      <c r="J26" s="101">
        <v>0</v>
      </c>
      <c r="K26" s="101">
        <v>0</v>
      </c>
      <c r="L26" s="101">
        <v>0</v>
      </c>
      <c r="M26" s="101">
        <v>1</v>
      </c>
      <c r="N26" s="101">
        <v>0</v>
      </c>
      <c r="O26" s="101">
        <v>0</v>
      </c>
      <c r="P26" s="101">
        <v>0</v>
      </c>
      <c r="Q26" s="101">
        <v>0</v>
      </c>
      <c r="R26" s="101">
        <v>1</v>
      </c>
      <c r="S26" s="101">
        <v>1</v>
      </c>
      <c r="T26" s="160"/>
      <c r="U26" s="102">
        <v>0</v>
      </c>
      <c r="V26" s="101">
        <v>0</v>
      </c>
      <c r="W26" s="101">
        <v>0</v>
      </c>
      <c r="X26" s="101">
        <v>0</v>
      </c>
      <c r="Y26" s="101">
        <v>0</v>
      </c>
      <c r="Z26" s="101">
        <v>0</v>
      </c>
      <c r="AA26" s="160"/>
      <c r="AB26" s="101">
        <v>0</v>
      </c>
      <c r="AC26" s="165"/>
      <c r="AD26" s="166"/>
      <c r="AE26" s="167"/>
      <c r="AF26" s="101">
        <v>0</v>
      </c>
      <c r="AG26" s="101">
        <v>0</v>
      </c>
      <c r="AH26" s="105">
        <v>0</v>
      </c>
      <c r="AI26" s="105">
        <v>0</v>
      </c>
      <c r="AJ26" s="105">
        <v>0</v>
      </c>
      <c r="AK26" s="105">
        <v>0</v>
      </c>
      <c r="AL26" s="105">
        <v>0</v>
      </c>
      <c r="AM26" s="105">
        <v>0</v>
      </c>
      <c r="AN26" s="105">
        <v>0</v>
      </c>
      <c r="AO26" s="105">
        <v>0</v>
      </c>
      <c r="AP26" s="63"/>
    </row>
    <row r="27" spans="1:46" ht="15.6" customHeight="1" x14ac:dyDescent="0.35">
      <c r="A27" s="1">
        <v>18</v>
      </c>
      <c r="B27" s="64" t="s">
        <v>36</v>
      </c>
      <c r="C27" s="65" t="s">
        <v>37</v>
      </c>
      <c r="D27" s="128">
        <v>19031</v>
      </c>
      <c r="E27" s="28">
        <f t="shared" si="0"/>
        <v>2350</v>
      </c>
      <c r="F27" s="63">
        <f t="shared" si="1"/>
        <v>25</v>
      </c>
      <c r="G27" s="102">
        <v>1</v>
      </c>
      <c r="H27" s="101">
        <v>1</v>
      </c>
      <c r="I27" s="101">
        <v>1</v>
      </c>
      <c r="J27" s="101">
        <v>1</v>
      </c>
      <c r="K27" s="101">
        <v>1</v>
      </c>
      <c r="L27" s="101">
        <v>1</v>
      </c>
      <c r="M27" s="101">
        <v>0</v>
      </c>
      <c r="N27" s="101">
        <v>0</v>
      </c>
      <c r="O27" s="101">
        <v>1</v>
      </c>
      <c r="P27" s="101">
        <v>0</v>
      </c>
      <c r="Q27" s="101">
        <v>1</v>
      </c>
      <c r="R27" s="101">
        <v>1</v>
      </c>
      <c r="S27" s="101">
        <v>1</v>
      </c>
      <c r="T27" s="160"/>
      <c r="U27" s="102">
        <v>1</v>
      </c>
      <c r="V27" s="101">
        <v>1</v>
      </c>
      <c r="W27" s="101">
        <v>1</v>
      </c>
      <c r="X27" s="101">
        <v>0</v>
      </c>
      <c r="Y27" s="101">
        <v>1</v>
      </c>
      <c r="Z27" s="101">
        <v>1</v>
      </c>
      <c r="AA27" s="160"/>
      <c r="AB27" s="101">
        <v>1</v>
      </c>
      <c r="AC27" s="165"/>
      <c r="AD27" s="166"/>
      <c r="AE27" s="167"/>
      <c r="AF27" s="101">
        <v>1</v>
      </c>
      <c r="AG27" s="101">
        <v>1</v>
      </c>
      <c r="AH27" s="105">
        <v>0</v>
      </c>
      <c r="AI27" s="105">
        <v>1</v>
      </c>
      <c r="AJ27" s="105">
        <v>1</v>
      </c>
      <c r="AK27" s="105">
        <v>1</v>
      </c>
      <c r="AL27" s="105">
        <v>1</v>
      </c>
      <c r="AM27" s="105">
        <v>1</v>
      </c>
      <c r="AN27" s="105">
        <v>1</v>
      </c>
      <c r="AO27" s="105">
        <v>1</v>
      </c>
      <c r="AP27" s="63"/>
    </row>
    <row r="28" spans="1:46" ht="15.6" customHeight="1" x14ac:dyDescent="0.35">
      <c r="A28" s="1">
        <v>19</v>
      </c>
      <c r="B28" s="64" t="s">
        <v>38</v>
      </c>
      <c r="C28" s="65" t="s">
        <v>39</v>
      </c>
      <c r="D28" s="128">
        <v>31540</v>
      </c>
      <c r="E28" s="28">
        <f t="shared" si="0"/>
        <v>2145</v>
      </c>
      <c r="F28" s="63">
        <f t="shared" si="1"/>
        <v>22</v>
      </c>
      <c r="G28" s="102">
        <v>1</v>
      </c>
      <c r="H28" s="101">
        <v>1</v>
      </c>
      <c r="I28" s="101">
        <v>1</v>
      </c>
      <c r="J28" s="101">
        <v>1</v>
      </c>
      <c r="K28" s="101">
        <v>0</v>
      </c>
      <c r="L28" s="101">
        <v>1</v>
      </c>
      <c r="M28" s="101">
        <v>1</v>
      </c>
      <c r="N28" s="101">
        <v>1</v>
      </c>
      <c r="O28" s="101">
        <v>1</v>
      </c>
      <c r="P28" s="101">
        <v>0</v>
      </c>
      <c r="Q28" s="101">
        <v>1</v>
      </c>
      <c r="R28" s="101">
        <v>0</v>
      </c>
      <c r="S28" s="101">
        <v>0</v>
      </c>
      <c r="T28" s="160"/>
      <c r="U28" s="102">
        <v>1</v>
      </c>
      <c r="V28" s="101">
        <v>0</v>
      </c>
      <c r="W28" s="101">
        <v>1</v>
      </c>
      <c r="X28" s="101">
        <v>0</v>
      </c>
      <c r="Y28" s="101">
        <v>1</v>
      </c>
      <c r="Z28" s="101">
        <v>1</v>
      </c>
      <c r="AA28" s="160"/>
      <c r="AB28" s="101">
        <v>1</v>
      </c>
      <c r="AC28" s="165"/>
      <c r="AD28" s="166"/>
      <c r="AE28" s="167"/>
      <c r="AF28" s="101">
        <v>1</v>
      </c>
      <c r="AG28" s="101">
        <v>1</v>
      </c>
      <c r="AH28" s="105">
        <v>1</v>
      </c>
      <c r="AI28" s="105">
        <v>1</v>
      </c>
      <c r="AJ28" s="105">
        <v>1</v>
      </c>
      <c r="AK28" s="105">
        <v>0</v>
      </c>
      <c r="AL28" s="105">
        <v>1</v>
      </c>
      <c r="AM28" s="105">
        <v>1</v>
      </c>
      <c r="AN28" s="105">
        <v>1</v>
      </c>
      <c r="AO28" s="105">
        <v>0</v>
      </c>
      <c r="AP28" s="63"/>
    </row>
    <row r="29" spans="1:46" ht="15.6" customHeight="1" x14ac:dyDescent="0.35">
      <c r="A29" s="1">
        <v>20</v>
      </c>
      <c r="B29" s="64" t="s">
        <v>40</v>
      </c>
      <c r="C29" s="65" t="s">
        <v>41</v>
      </c>
      <c r="D29" s="128">
        <v>24385</v>
      </c>
      <c r="E29" s="28">
        <f t="shared" si="0"/>
        <v>1828</v>
      </c>
      <c r="F29" s="63">
        <f t="shared" si="1"/>
        <v>21</v>
      </c>
      <c r="G29" s="102">
        <v>1</v>
      </c>
      <c r="H29" s="101">
        <v>1</v>
      </c>
      <c r="I29" s="101">
        <v>1</v>
      </c>
      <c r="J29" s="101">
        <v>1</v>
      </c>
      <c r="K29" s="101">
        <v>0</v>
      </c>
      <c r="L29" s="101">
        <v>0</v>
      </c>
      <c r="M29" s="101">
        <v>1</v>
      </c>
      <c r="N29" s="101">
        <v>1</v>
      </c>
      <c r="O29" s="101">
        <v>1</v>
      </c>
      <c r="P29" s="101">
        <v>0</v>
      </c>
      <c r="Q29" s="101">
        <v>1</v>
      </c>
      <c r="R29" s="101">
        <v>0</v>
      </c>
      <c r="S29" s="101">
        <v>1</v>
      </c>
      <c r="T29" s="160"/>
      <c r="U29" s="102">
        <v>0</v>
      </c>
      <c r="V29" s="101">
        <v>1</v>
      </c>
      <c r="W29" s="101">
        <v>0</v>
      </c>
      <c r="X29" s="101">
        <v>1</v>
      </c>
      <c r="Y29" s="101">
        <v>1</v>
      </c>
      <c r="Z29" s="101">
        <v>0</v>
      </c>
      <c r="AA29" s="160"/>
      <c r="AB29" s="101">
        <v>1</v>
      </c>
      <c r="AC29" s="165"/>
      <c r="AD29" s="166"/>
      <c r="AE29" s="167"/>
      <c r="AF29" s="101">
        <v>1</v>
      </c>
      <c r="AG29" s="101">
        <v>0</v>
      </c>
      <c r="AH29" s="105">
        <v>1</v>
      </c>
      <c r="AI29" s="105">
        <v>1</v>
      </c>
      <c r="AJ29" s="105">
        <v>1</v>
      </c>
      <c r="AK29" s="105">
        <v>0</v>
      </c>
      <c r="AL29" s="105">
        <v>1</v>
      </c>
      <c r="AM29" s="105">
        <v>1</v>
      </c>
      <c r="AN29" s="105">
        <v>1</v>
      </c>
      <c r="AO29" s="105">
        <v>1</v>
      </c>
      <c r="AP29" s="63"/>
    </row>
    <row r="30" spans="1:46" ht="15.6" customHeight="1" x14ac:dyDescent="0.35">
      <c r="A30" s="1">
        <v>21</v>
      </c>
      <c r="B30" s="64" t="s">
        <v>83</v>
      </c>
      <c r="C30" s="65" t="s">
        <v>84</v>
      </c>
      <c r="D30" s="128">
        <v>18657</v>
      </c>
      <c r="E30" s="28">
        <f t="shared" si="0"/>
        <v>1980</v>
      </c>
      <c r="F30" s="63">
        <f t="shared" si="1"/>
        <v>22</v>
      </c>
      <c r="G30" s="102">
        <v>0</v>
      </c>
      <c r="H30" s="101">
        <v>1</v>
      </c>
      <c r="I30" s="101">
        <v>1</v>
      </c>
      <c r="J30" s="101">
        <v>1</v>
      </c>
      <c r="K30" s="101">
        <v>1</v>
      </c>
      <c r="L30" s="101">
        <v>1</v>
      </c>
      <c r="M30" s="101">
        <v>0</v>
      </c>
      <c r="N30" s="101">
        <v>0</v>
      </c>
      <c r="O30" s="101">
        <v>1</v>
      </c>
      <c r="P30" s="101">
        <v>0</v>
      </c>
      <c r="Q30" s="101">
        <v>1</v>
      </c>
      <c r="R30" s="101">
        <v>1</v>
      </c>
      <c r="S30" s="101">
        <v>1</v>
      </c>
      <c r="T30" s="160"/>
      <c r="U30" s="102">
        <v>0</v>
      </c>
      <c r="V30" s="101">
        <v>1</v>
      </c>
      <c r="W30" s="101">
        <v>1</v>
      </c>
      <c r="X30" s="101">
        <v>1</v>
      </c>
      <c r="Y30" s="101">
        <v>1</v>
      </c>
      <c r="Z30" s="101">
        <v>0</v>
      </c>
      <c r="AA30" s="160"/>
      <c r="AB30" s="101">
        <v>1</v>
      </c>
      <c r="AC30" s="165"/>
      <c r="AD30" s="166"/>
      <c r="AE30" s="167"/>
      <c r="AF30" s="101">
        <v>1</v>
      </c>
      <c r="AG30" s="101">
        <v>1</v>
      </c>
      <c r="AH30" s="105">
        <v>1</v>
      </c>
      <c r="AI30" s="105">
        <v>0</v>
      </c>
      <c r="AJ30" s="105">
        <v>1</v>
      </c>
      <c r="AK30" s="105">
        <v>0</v>
      </c>
      <c r="AL30" s="105">
        <v>1</v>
      </c>
      <c r="AM30" s="105">
        <v>1</v>
      </c>
      <c r="AN30" s="105">
        <v>1</v>
      </c>
      <c r="AO30" s="105">
        <v>1</v>
      </c>
      <c r="AP30" s="63"/>
    </row>
    <row r="31" spans="1:46" ht="15.6" customHeight="1" x14ac:dyDescent="0.35">
      <c r="A31" s="1">
        <v>22</v>
      </c>
      <c r="B31" s="64" t="s">
        <v>42</v>
      </c>
      <c r="C31" s="65" t="s">
        <v>43</v>
      </c>
      <c r="D31" s="128">
        <v>18769</v>
      </c>
      <c r="E31" s="28">
        <f t="shared" si="0"/>
        <v>416</v>
      </c>
      <c r="F31" s="63">
        <f t="shared" si="1"/>
        <v>5</v>
      </c>
      <c r="G31" s="102">
        <v>0</v>
      </c>
      <c r="H31" s="101">
        <v>1</v>
      </c>
      <c r="I31" s="101">
        <v>0</v>
      </c>
      <c r="J31" s="101">
        <v>1</v>
      </c>
      <c r="K31" s="101">
        <v>0</v>
      </c>
      <c r="L31" s="101">
        <v>0</v>
      </c>
      <c r="M31" s="101">
        <v>0</v>
      </c>
      <c r="N31" s="101">
        <v>0</v>
      </c>
      <c r="O31" s="101">
        <v>1</v>
      </c>
      <c r="P31" s="101">
        <v>0</v>
      </c>
      <c r="Q31" s="101">
        <v>1</v>
      </c>
      <c r="R31" s="101">
        <v>0</v>
      </c>
      <c r="S31" s="101">
        <v>1</v>
      </c>
      <c r="T31" s="160"/>
      <c r="U31" s="102">
        <v>0</v>
      </c>
      <c r="V31" s="101">
        <v>0</v>
      </c>
      <c r="W31" s="101">
        <v>0</v>
      </c>
      <c r="X31" s="101">
        <v>0</v>
      </c>
      <c r="Y31" s="101">
        <v>0</v>
      </c>
      <c r="Z31" s="101">
        <v>0</v>
      </c>
      <c r="AA31" s="160"/>
      <c r="AB31" s="101">
        <v>0</v>
      </c>
      <c r="AC31" s="165"/>
      <c r="AD31" s="166"/>
      <c r="AE31" s="167"/>
      <c r="AF31" s="101">
        <v>0</v>
      </c>
      <c r="AG31" s="101">
        <v>0</v>
      </c>
      <c r="AH31" s="105">
        <v>0</v>
      </c>
      <c r="AI31" s="105">
        <v>0</v>
      </c>
      <c r="AJ31" s="105">
        <v>0</v>
      </c>
      <c r="AK31" s="105">
        <v>0</v>
      </c>
      <c r="AL31" s="105">
        <v>0</v>
      </c>
      <c r="AM31" s="105">
        <v>0</v>
      </c>
      <c r="AN31" s="105">
        <v>0</v>
      </c>
      <c r="AO31" s="105">
        <v>0</v>
      </c>
      <c r="AP31" s="63"/>
    </row>
    <row r="32" spans="1:46" ht="15.6" customHeight="1" x14ac:dyDescent="0.35">
      <c r="A32" s="1">
        <v>23</v>
      </c>
      <c r="B32" s="64" t="s">
        <v>44</v>
      </c>
      <c r="C32" s="65" t="s">
        <v>45</v>
      </c>
      <c r="D32" s="128">
        <v>21959</v>
      </c>
      <c r="E32" s="28">
        <f t="shared" si="0"/>
        <v>2623</v>
      </c>
      <c r="F32" s="63">
        <f t="shared" si="1"/>
        <v>28</v>
      </c>
      <c r="G32" s="102">
        <v>1</v>
      </c>
      <c r="H32" s="101">
        <v>1</v>
      </c>
      <c r="I32" s="101">
        <v>1</v>
      </c>
      <c r="J32" s="101">
        <v>1</v>
      </c>
      <c r="K32" s="101">
        <v>1</v>
      </c>
      <c r="L32" s="101">
        <v>1</v>
      </c>
      <c r="M32" s="101">
        <v>1</v>
      </c>
      <c r="N32" s="101">
        <v>1</v>
      </c>
      <c r="O32" s="101">
        <v>1</v>
      </c>
      <c r="P32" s="101">
        <v>0</v>
      </c>
      <c r="Q32" s="101">
        <v>1</v>
      </c>
      <c r="R32" s="101">
        <v>1</v>
      </c>
      <c r="S32" s="101">
        <v>1</v>
      </c>
      <c r="T32" s="160"/>
      <c r="U32" s="102">
        <v>1</v>
      </c>
      <c r="V32" s="101">
        <v>1</v>
      </c>
      <c r="W32" s="101">
        <v>1</v>
      </c>
      <c r="X32" s="101">
        <v>1</v>
      </c>
      <c r="Y32" s="101">
        <v>0</v>
      </c>
      <c r="Z32" s="101">
        <v>1</v>
      </c>
      <c r="AA32" s="160"/>
      <c r="AB32" s="101">
        <v>1</v>
      </c>
      <c r="AC32" s="165"/>
      <c r="AD32" s="166"/>
      <c r="AE32" s="167"/>
      <c r="AF32" s="101">
        <v>1</v>
      </c>
      <c r="AG32" s="101">
        <v>1</v>
      </c>
      <c r="AH32" s="105">
        <v>1</v>
      </c>
      <c r="AI32" s="105">
        <v>1</v>
      </c>
      <c r="AJ32" s="105">
        <v>1</v>
      </c>
      <c r="AK32" s="105">
        <v>1</v>
      </c>
      <c r="AL32" s="105">
        <v>1</v>
      </c>
      <c r="AM32" s="105">
        <v>1</v>
      </c>
      <c r="AN32" s="105">
        <v>1</v>
      </c>
      <c r="AO32" s="105">
        <v>1</v>
      </c>
      <c r="AP32" s="63"/>
      <c r="AT32" s="66"/>
    </row>
    <row r="33" spans="1:62" ht="15.6" customHeight="1" x14ac:dyDescent="0.35">
      <c r="A33" s="1">
        <v>24</v>
      </c>
      <c r="B33" s="64" t="s">
        <v>46</v>
      </c>
      <c r="C33" s="65" t="s">
        <v>47</v>
      </c>
      <c r="D33" s="128">
        <v>21750</v>
      </c>
      <c r="E33" s="28">
        <f t="shared" si="0"/>
        <v>2159</v>
      </c>
      <c r="F33" s="63">
        <f t="shared" si="1"/>
        <v>24</v>
      </c>
      <c r="G33" s="102">
        <v>1</v>
      </c>
      <c r="H33" s="101">
        <v>1</v>
      </c>
      <c r="I33" s="101">
        <v>1</v>
      </c>
      <c r="J33" s="101">
        <v>1</v>
      </c>
      <c r="K33" s="101">
        <v>1</v>
      </c>
      <c r="L33" s="101">
        <v>1</v>
      </c>
      <c r="M33" s="101">
        <v>0</v>
      </c>
      <c r="N33" s="101">
        <v>1</v>
      </c>
      <c r="O33" s="101">
        <v>1</v>
      </c>
      <c r="P33" s="101">
        <v>0</v>
      </c>
      <c r="Q33" s="101">
        <v>1</v>
      </c>
      <c r="R33" s="101">
        <v>1</v>
      </c>
      <c r="S33" s="101">
        <v>0</v>
      </c>
      <c r="T33" s="160"/>
      <c r="U33" s="102">
        <v>1</v>
      </c>
      <c r="V33" s="101">
        <v>1</v>
      </c>
      <c r="W33" s="101">
        <v>1</v>
      </c>
      <c r="X33" s="101">
        <v>0</v>
      </c>
      <c r="Y33" s="101">
        <v>1</v>
      </c>
      <c r="Z33" s="101">
        <v>0</v>
      </c>
      <c r="AA33" s="160"/>
      <c r="AB33" s="101">
        <v>1</v>
      </c>
      <c r="AC33" s="165"/>
      <c r="AD33" s="166"/>
      <c r="AE33" s="167"/>
      <c r="AF33" s="101">
        <v>1</v>
      </c>
      <c r="AG33" s="101">
        <v>1</v>
      </c>
      <c r="AH33" s="105">
        <v>1</v>
      </c>
      <c r="AI33" s="105">
        <v>1</v>
      </c>
      <c r="AJ33" s="105">
        <v>0</v>
      </c>
      <c r="AK33" s="105">
        <v>1</v>
      </c>
      <c r="AL33" s="105">
        <v>1</v>
      </c>
      <c r="AM33" s="105">
        <v>1</v>
      </c>
      <c r="AN33" s="105">
        <v>1</v>
      </c>
      <c r="AO33" s="105">
        <v>1</v>
      </c>
      <c r="AP33" s="63"/>
    </row>
    <row r="34" spans="1:62" ht="15.6" customHeight="1" x14ac:dyDescent="0.35">
      <c r="A34" s="1">
        <v>25</v>
      </c>
      <c r="B34" s="64" t="s">
        <v>48</v>
      </c>
      <c r="C34" s="65" t="s">
        <v>49</v>
      </c>
      <c r="D34" s="128">
        <v>22194</v>
      </c>
      <c r="E34" s="28">
        <f t="shared" si="0"/>
        <v>921</v>
      </c>
      <c r="F34" s="63">
        <f t="shared" si="1"/>
        <v>12</v>
      </c>
      <c r="G34" s="102">
        <v>1</v>
      </c>
      <c r="H34" s="101">
        <v>0</v>
      </c>
      <c r="I34" s="101">
        <v>1</v>
      </c>
      <c r="J34" s="101">
        <v>0</v>
      </c>
      <c r="K34" s="101">
        <v>0</v>
      </c>
      <c r="L34" s="101">
        <v>0</v>
      </c>
      <c r="M34" s="101">
        <v>0</v>
      </c>
      <c r="N34" s="101">
        <v>0</v>
      </c>
      <c r="O34" s="101">
        <v>0</v>
      </c>
      <c r="P34" s="101">
        <v>0</v>
      </c>
      <c r="Q34" s="101">
        <v>1</v>
      </c>
      <c r="R34" s="101">
        <v>1</v>
      </c>
      <c r="S34" s="101">
        <v>0</v>
      </c>
      <c r="T34" s="160"/>
      <c r="U34" s="102">
        <v>0</v>
      </c>
      <c r="V34" s="101">
        <v>1</v>
      </c>
      <c r="W34" s="101">
        <v>1</v>
      </c>
      <c r="X34" s="101">
        <v>0</v>
      </c>
      <c r="Y34" s="101">
        <v>0</v>
      </c>
      <c r="Z34" s="101">
        <v>0</v>
      </c>
      <c r="AA34" s="160"/>
      <c r="AB34" s="101">
        <v>0</v>
      </c>
      <c r="AC34" s="165"/>
      <c r="AD34" s="166"/>
      <c r="AE34" s="167"/>
      <c r="AF34" s="101">
        <v>1</v>
      </c>
      <c r="AG34" s="101">
        <v>0</v>
      </c>
      <c r="AH34" s="105">
        <v>0</v>
      </c>
      <c r="AI34" s="105">
        <v>1</v>
      </c>
      <c r="AJ34" s="105">
        <v>0</v>
      </c>
      <c r="AK34" s="105">
        <v>1</v>
      </c>
      <c r="AL34" s="105">
        <v>1</v>
      </c>
      <c r="AM34" s="105">
        <v>0</v>
      </c>
      <c r="AN34" s="105">
        <v>1</v>
      </c>
      <c r="AO34" s="105">
        <v>1</v>
      </c>
      <c r="AP34" s="63"/>
    </row>
    <row r="35" spans="1:62" ht="15.6" customHeight="1" x14ac:dyDescent="0.35">
      <c r="A35" s="1">
        <v>26</v>
      </c>
      <c r="B35" s="64" t="s">
        <v>50</v>
      </c>
      <c r="C35" s="65" t="s">
        <v>51</v>
      </c>
      <c r="D35" s="128">
        <v>25342</v>
      </c>
      <c r="E35" s="28">
        <f t="shared" si="0"/>
        <v>1906</v>
      </c>
      <c r="F35" s="63">
        <f t="shared" si="1"/>
        <v>21</v>
      </c>
      <c r="G35" s="102">
        <v>1</v>
      </c>
      <c r="H35" s="101">
        <v>1</v>
      </c>
      <c r="I35" s="101">
        <v>1</v>
      </c>
      <c r="J35" s="101">
        <v>1</v>
      </c>
      <c r="K35" s="101">
        <v>1</v>
      </c>
      <c r="L35" s="101">
        <v>1</v>
      </c>
      <c r="M35" s="101">
        <v>0</v>
      </c>
      <c r="N35" s="101">
        <v>1</v>
      </c>
      <c r="O35" s="101">
        <v>1</v>
      </c>
      <c r="P35" s="101">
        <v>0</v>
      </c>
      <c r="Q35" s="101">
        <v>1</v>
      </c>
      <c r="R35" s="101">
        <v>1</v>
      </c>
      <c r="S35" s="101">
        <v>1</v>
      </c>
      <c r="T35" s="160"/>
      <c r="U35" s="102">
        <v>0</v>
      </c>
      <c r="V35" s="101">
        <v>1</v>
      </c>
      <c r="W35" s="101">
        <v>0</v>
      </c>
      <c r="X35" s="101">
        <v>0</v>
      </c>
      <c r="Y35" s="101">
        <v>1</v>
      </c>
      <c r="Z35" s="101">
        <v>0</v>
      </c>
      <c r="AA35" s="160"/>
      <c r="AB35" s="101">
        <v>1</v>
      </c>
      <c r="AC35" s="165"/>
      <c r="AD35" s="166"/>
      <c r="AE35" s="167"/>
      <c r="AF35" s="101">
        <v>0</v>
      </c>
      <c r="AG35" s="101">
        <v>1</v>
      </c>
      <c r="AH35" s="105">
        <v>1</v>
      </c>
      <c r="AI35" s="105">
        <v>0</v>
      </c>
      <c r="AJ35" s="105">
        <v>1</v>
      </c>
      <c r="AK35" s="105">
        <v>1</v>
      </c>
      <c r="AL35" s="105">
        <v>1</v>
      </c>
      <c r="AM35" s="105">
        <v>1</v>
      </c>
      <c r="AN35" s="105">
        <v>1</v>
      </c>
      <c r="AO35" s="105">
        <v>0</v>
      </c>
      <c r="AP35" s="63"/>
    </row>
    <row r="36" spans="1:62" ht="15.6" customHeight="1" x14ac:dyDescent="0.35">
      <c r="A36" s="1">
        <v>27</v>
      </c>
      <c r="B36" s="64" t="s">
        <v>52</v>
      </c>
      <c r="C36" s="65" t="s">
        <v>53</v>
      </c>
      <c r="D36" s="128">
        <v>22841</v>
      </c>
      <c r="E36" s="28">
        <f t="shared" si="0"/>
        <v>1718</v>
      </c>
      <c r="F36" s="63">
        <f t="shared" si="1"/>
        <v>17</v>
      </c>
      <c r="G36" s="102">
        <v>1</v>
      </c>
      <c r="H36" s="101">
        <v>1</v>
      </c>
      <c r="I36" s="101">
        <v>1</v>
      </c>
      <c r="J36" s="101">
        <v>1</v>
      </c>
      <c r="K36" s="101">
        <v>1</v>
      </c>
      <c r="L36" s="101">
        <v>1</v>
      </c>
      <c r="M36" s="101">
        <v>0</v>
      </c>
      <c r="N36" s="101">
        <v>0</v>
      </c>
      <c r="O36" s="101">
        <v>1</v>
      </c>
      <c r="P36" s="101">
        <v>1</v>
      </c>
      <c r="Q36" s="101">
        <v>0</v>
      </c>
      <c r="R36" s="101">
        <v>0</v>
      </c>
      <c r="S36" s="101">
        <v>1</v>
      </c>
      <c r="T36" s="160"/>
      <c r="U36" s="102">
        <v>1</v>
      </c>
      <c r="V36" s="101">
        <v>1</v>
      </c>
      <c r="W36" s="101">
        <v>1</v>
      </c>
      <c r="X36" s="101">
        <v>1</v>
      </c>
      <c r="Y36" s="101">
        <v>0</v>
      </c>
      <c r="Z36" s="101">
        <v>0</v>
      </c>
      <c r="AA36" s="160"/>
      <c r="AB36" s="101">
        <v>1</v>
      </c>
      <c r="AC36" s="165"/>
      <c r="AD36" s="166"/>
      <c r="AE36" s="167"/>
      <c r="AF36" s="101">
        <v>0</v>
      </c>
      <c r="AG36" s="101">
        <v>1</v>
      </c>
      <c r="AH36" s="105">
        <v>1</v>
      </c>
      <c r="AI36" s="105">
        <v>1</v>
      </c>
      <c r="AJ36" s="105">
        <v>0</v>
      </c>
      <c r="AK36" s="105">
        <v>0</v>
      </c>
      <c r="AL36" s="105">
        <v>0</v>
      </c>
      <c r="AM36" s="105">
        <v>0</v>
      </c>
      <c r="AN36" s="105">
        <v>0</v>
      </c>
      <c r="AO36" s="105">
        <v>0</v>
      </c>
      <c r="AP36" s="63"/>
    </row>
    <row r="37" spans="1:62" ht="15.6" customHeight="1" x14ac:dyDescent="0.35">
      <c r="A37" s="1">
        <v>28</v>
      </c>
      <c r="B37" s="67" t="s">
        <v>54</v>
      </c>
      <c r="C37" s="68" t="s">
        <v>55</v>
      </c>
      <c r="D37" s="129">
        <v>29729</v>
      </c>
      <c r="E37" s="28">
        <f t="shared" si="0"/>
        <v>1251</v>
      </c>
      <c r="F37" s="63">
        <f t="shared" si="1"/>
        <v>13</v>
      </c>
      <c r="G37" s="102">
        <v>1</v>
      </c>
      <c r="H37" s="101">
        <v>0</v>
      </c>
      <c r="I37" s="101">
        <v>0</v>
      </c>
      <c r="J37" s="101">
        <v>1</v>
      </c>
      <c r="K37" s="101">
        <v>1</v>
      </c>
      <c r="L37" s="101">
        <v>0</v>
      </c>
      <c r="M37" s="101">
        <v>0</v>
      </c>
      <c r="N37" s="101">
        <v>0</v>
      </c>
      <c r="O37" s="101">
        <v>1</v>
      </c>
      <c r="P37" s="101">
        <v>0</v>
      </c>
      <c r="Q37" s="101">
        <v>0</v>
      </c>
      <c r="R37" s="101">
        <v>1</v>
      </c>
      <c r="S37" s="101">
        <v>0</v>
      </c>
      <c r="T37" s="160"/>
      <c r="U37" s="102">
        <v>1</v>
      </c>
      <c r="V37" s="101">
        <v>1</v>
      </c>
      <c r="W37" s="101">
        <v>1</v>
      </c>
      <c r="X37" s="101">
        <v>1</v>
      </c>
      <c r="Y37" s="101">
        <v>0</v>
      </c>
      <c r="Z37" s="101">
        <v>0</v>
      </c>
      <c r="AA37" s="160"/>
      <c r="AB37" s="101">
        <v>1</v>
      </c>
      <c r="AC37" s="165"/>
      <c r="AD37" s="166"/>
      <c r="AE37" s="167"/>
      <c r="AF37" s="101">
        <v>0</v>
      </c>
      <c r="AG37" s="101">
        <v>0</v>
      </c>
      <c r="AH37" s="105">
        <v>1</v>
      </c>
      <c r="AI37" s="105">
        <v>0</v>
      </c>
      <c r="AJ37" s="105">
        <v>0</v>
      </c>
      <c r="AK37" s="105">
        <v>0</v>
      </c>
      <c r="AL37" s="105">
        <v>1</v>
      </c>
      <c r="AM37" s="105">
        <v>0</v>
      </c>
      <c r="AN37" s="105">
        <v>0</v>
      </c>
      <c r="AO37" s="105">
        <v>1</v>
      </c>
      <c r="AP37" s="63"/>
    </row>
    <row r="38" spans="1:62" ht="15.6" customHeight="1" x14ac:dyDescent="0.35">
      <c r="A38" s="1">
        <v>29</v>
      </c>
      <c r="B38" s="64" t="s">
        <v>56</v>
      </c>
      <c r="C38" s="65" t="s">
        <v>57</v>
      </c>
      <c r="D38" s="128">
        <v>31258</v>
      </c>
      <c r="E38" s="28">
        <f t="shared" si="0"/>
        <v>1409</v>
      </c>
      <c r="F38" s="63">
        <f t="shared" si="1"/>
        <v>14</v>
      </c>
      <c r="G38" s="102">
        <v>1</v>
      </c>
      <c r="H38" s="101">
        <v>1</v>
      </c>
      <c r="I38" s="101">
        <v>0</v>
      </c>
      <c r="J38" s="101">
        <v>0</v>
      </c>
      <c r="K38" s="101">
        <v>0</v>
      </c>
      <c r="L38" s="101">
        <v>0</v>
      </c>
      <c r="M38" s="101">
        <v>1</v>
      </c>
      <c r="N38" s="101">
        <v>0</v>
      </c>
      <c r="O38" s="101">
        <v>1</v>
      </c>
      <c r="P38" s="101">
        <v>0</v>
      </c>
      <c r="Q38" s="101">
        <v>0</v>
      </c>
      <c r="R38" s="101">
        <v>1</v>
      </c>
      <c r="S38" s="101">
        <v>0</v>
      </c>
      <c r="T38" s="160"/>
      <c r="U38" s="102">
        <v>1</v>
      </c>
      <c r="V38" s="101">
        <v>0</v>
      </c>
      <c r="W38" s="101">
        <v>1</v>
      </c>
      <c r="X38" s="101">
        <v>1</v>
      </c>
      <c r="Y38" s="101">
        <v>0</v>
      </c>
      <c r="Z38" s="101">
        <v>1</v>
      </c>
      <c r="AA38" s="160"/>
      <c r="AB38" s="101">
        <v>1</v>
      </c>
      <c r="AC38" s="165"/>
      <c r="AD38" s="166"/>
      <c r="AE38" s="167"/>
      <c r="AF38" s="101">
        <v>1</v>
      </c>
      <c r="AG38" s="101">
        <v>0</v>
      </c>
      <c r="AH38" s="105">
        <v>0</v>
      </c>
      <c r="AI38" s="105">
        <v>0</v>
      </c>
      <c r="AJ38" s="105">
        <v>0</v>
      </c>
      <c r="AK38" s="105">
        <v>0</v>
      </c>
      <c r="AL38" s="105">
        <v>1</v>
      </c>
      <c r="AM38" s="105">
        <v>1</v>
      </c>
      <c r="AN38" s="105">
        <v>0</v>
      </c>
      <c r="AO38" s="105">
        <v>1</v>
      </c>
      <c r="AP38" s="63"/>
    </row>
    <row r="39" spans="1:62" ht="15.6" customHeight="1" x14ac:dyDescent="0.35">
      <c r="A39" s="1">
        <v>30</v>
      </c>
      <c r="B39" s="64" t="s">
        <v>58</v>
      </c>
      <c r="C39" s="65" t="s">
        <v>59</v>
      </c>
      <c r="D39" s="128">
        <v>21612</v>
      </c>
      <c r="E39" s="28">
        <f t="shared" si="0"/>
        <v>177</v>
      </c>
      <c r="F39" s="63">
        <f t="shared" si="1"/>
        <v>2</v>
      </c>
      <c r="G39" s="102">
        <v>0</v>
      </c>
      <c r="H39" s="101">
        <v>1</v>
      </c>
      <c r="I39" s="101">
        <v>0</v>
      </c>
      <c r="J39" s="101">
        <v>0</v>
      </c>
      <c r="K39" s="101">
        <v>0</v>
      </c>
      <c r="L39" s="101">
        <v>1</v>
      </c>
      <c r="M39" s="101">
        <v>0</v>
      </c>
      <c r="N39" s="101">
        <v>0</v>
      </c>
      <c r="O39" s="101">
        <v>0</v>
      </c>
      <c r="P39" s="101">
        <v>0</v>
      </c>
      <c r="Q39" s="101">
        <v>0</v>
      </c>
      <c r="R39" s="101">
        <v>0</v>
      </c>
      <c r="S39" s="101">
        <v>0</v>
      </c>
      <c r="T39" s="160"/>
      <c r="U39" s="102">
        <v>0</v>
      </c>
      <c r="V39" s="101">
        <v>0</v>
      </c>
      <c r="W39" s="101">
        <v>0</v>
      </c>
      <c r="X39" s="101">
        <v>0</v>
      </c>
      <c r="Y39" s="101">
        <v>0</v>
      </c>
      <c r="Z39" s="101">
        <v>0</v>
      </c>
      <c r="AA39" s="160"/>
      <c r="AB39" s="101">
        <v>0</v>
      </c>
      <c r="AC39" s="165"/>
      <c r="AD39" s="166"/>
      <c r="AE39" s="167"/>
      <c r="AF39" s="101">
        <v>0</v>
      </c>
      <c r="AG39" s="101">
        <v>0</v>
      </c>
      <c r="AH39" s="105">
        <v>0</v>
      </c>
      <c r="AI39" s="105">
        <v>0</v>
      </c>
      <c r="AJ39" s="105">
        <v>0</v>
      </c>
      <c r="AK39" s="105">
        <v>0</v>
      </c>
      <c r="AL39" s="105">
        <v>0</v>
      </c>
      <c r="AM39" s="105">
        <v>0</v>
      </c>
      <c r="AN39" s="105">
        <v>0</v>
      </c>
      <c r="AO39" s="105">
        <v>0</v>
      </c>
      <c r="AP39" s="63"/>
    </row>
    <row r="40" spans="1:62" ht="15.6" customHeight="1" x14ac:dyDescent="0.35">
      <c r="A40" s="1">
        <v>31</v>
      </c>
      <c r="B40" s="64" t="s">
        <v>60</v>
      </c>
      <c r="C40" s="65" t="s">
        <v>61</v>
      </c>
      <c r="D40" s="128">
        <v>30049</v>
      </c>
      <c r="E40" s="28">
        <f t="shared" si="0"/>
        <v>1072</v>
      </c>
      <c r="F40" s="63">
        <f t="shared" si="1"/>
        <v>12</v>
      </c>
      <c r="G40" s="102">
        <v>1</v>
      </c>
      <c r="H40" s="101">
        <v>1</v>
      </c>
      <c r="I40" s="101">
        <v>1</v>
      </c>
      <c r="J40" s="101">
        <v>1</v>
      </c>
      <c r="K40" s="101">
        <v>0</v>
      </c>
      <c r="L40" s="101">
        <v>0</v>
      </c>
      <c r="M40" s="101">
        <v>0</v>
      </c>
      <c r="N40" s="101">
        <v>0</v>
      </c>
      <c r="O40" s="101">
        <v>0</v>
      </c>
      <c r="P40" s="101">
        <v>0</v>
      </c>
      <c r="Q40" s="101">
        <v>0</v>
      </c>
      <c r="R40" s="101">
        <v>0</v>
      </c>
      <c r="S40" s="101">
        <v>1</v>
      </c>
      <c r="T40" s="160"/>
      <c r="U40" s="102">
        <v>0</v>
      </c>
      <c r="V40" s="101">
        <v>1</v>
      </c>
      <c r="W40" s="101">
        <v>1</v>
      </c>
      <c r="X40" s="101">
        <v>1</v>
      </c>
      <c r="Y40" s="101">
        <v>1</v>
      </c>
      <c r="Z40" s="101">
        <v>1</v>
      </c>
      <c r="AA40" s="160"/>
      <c r="AB40" s="101">
        <v>0</v>
      </c>
      <c r="AC40" s="165"/>
      <c r="AD40" s="166"/>
      <c r="AE40" s="167"/>
      <c r="AF40" s="101">
        <v>0</v>
      </c>
      <c r="AG40" s="101">
        <v>0</v>
      </c>
      <c r="AH40" s="105">
        <v>0</v>
      </c>
      <c r="AI40" s="105">
        <v>0</v>
      </c>
      <c r="AJ40" s="105">
        <v>0</v>
      </c>
      <c r="AK40" s="105">
        <v>1</v>
      </c>
      <c r="AL40" s="105">
        <v>0</v>
      </c>
      <c r="AM40" s="105">
        <v>0</v>
      </c>
      <c r="AN40" s="105">
        <v>0</v>
      </c>
      <c r="AO40" s="105">
        <v>1</v>
      </c>
      <c r="AP40" s="63"/>
    </row>
    <row r="41" spans="1:62" ht="15.6" customHeight="1" x14ac:dyDescent="0.35">
      <c r="A41" s="1">
        <v>32</v>
      </c>
      <c r="B41" s="64" t="s">
        <v>62</v>
      </c>
      <c r="C41" s="65" t="s">
        <v>22</v>
      </c>
      <c r="D41" s="128">
        <v>31653</v>
      </c>
      <c r="E41" s="28">
        <f t="shared" si="0"/>
        <v>1416</v>
      </c>
      <c r="F41" s="63">
        <f t="shared" si="1"/>
        <v>15</v>
      </c>
      <c r="G41" s="102">
        <v>1</v>
      </c>
      <c r="H41" s="101">
        <v>1</v>
      </c>
      <c r="I41" s="101">
        <v>1</v>
      </c>
      <c r="J41" s="101">
        <v>0</v>
      </c>
      <c r="K41" s="101">
        <v>0</v>
      </c>
      <c r="L41" s="101">
        <v>1</v>
      </c>
      <c r="M41" s="101">
        <v>1</v>
      </c>
      <c r="N41" s="101">
        <v>1</v>
      </c>
      <c r="O41" s="101">
        <v>1</v>
      </c>
      <c r="P41" s="101">
        <v>0</v>
      </c>
      <c r="Q41" s="101">
        <v>0</v>
      </c>
      <c r="R41" s="101">
        <v>0</v>
      </c>
      <c r="S41" s="101">
        <v>1</v>
      </c>
      <c r="T41" s="160"/>
      <c r="U41" s="102">
        <v>0</v>
      </c>
      <c r="V41" s="101">
        <v>1</v>
      </c>
      <c r="W41" s="101">
        <v>1</v>
      </c>
      <c r="X41" s="101">
        <v>0</v>
      </c>
      <c r="Y41" s="101">
        <v>1</v>
      </c>
      <c r="Z41" s="101">
        <v>0</v>
      </c>
      <c r="AA41" s="160"/>
      <c r="AB41" s="101">
        <v>1</v>
      </c>
      <c r="AC41" s="165"/>
      <c r="AD41" s="166"/>
      <c r="AE41" s="167"/>
      <c r="AF41" s="101">
        <v>0</v>
      </c>
      <c r="AG41" s="101">
        <v>0</v>
      </c>
      <c r="AH41" s="105">
        <v>1</v>
      </c>
      <c r="AI41" s="105">
        <v>0</v>
      </c>
      <c r="AJ41" s="105">
        <v>0</v>
      </c>
      <c r="AK41" s="105">
        <v>0</v>
      </c>
      <c r="AL41" s="105">
        <v>1</v>
      </c>
      <c r="AM41" s="105">
        <v>0</v>
      </c>
      <c r="AN41" s="105">
        <v>1</v>
      </c>
      <c r="AO41" s="105">
        <v>0</v>
      </c>
      <c r="AP41" s="63"/>
    </row>
    <row r="42" spans="1:62" ht="15.6" customHeight="1" x14ac:dyDescent="0.35">
      <c r="A42" s="1">
        <v>33</v>
      </c>
      <c r="B42" s="64" t="s">
        <v>63</v>
      </c>
      <c r="C42" s="65" t="s">
        <v>64</v>
      </c>
      <c r="D42" s="128">
        <v>31253</v>
      </c>
      <c r="E42" s="28">
        <f t="shared" si="0"/>
        <v>551</v>
      </c>
      <c r="F42" s="63">
        <f t="shared" si="1"/>
        <v>5</v>
      </c>
      <c r="G42" s="102">
        <v>1</v>
      </c>
      <c r="H42" s="101">
        <v>1</v>
      </c>
      <c r="I42" s="101">
        <v>0</v>
      </c>
      <c r="J42" s="101">
        <v>1</v>
      </c>
      <c r="K42" s="101">
        <v>0</v>
      </c>
      <c r="L42" s="101">
        <v>0</v>
      </c>
      <c r="M42" s="101">
        <v>0</v>
      </c>
      <c r="N42" s="101">
        <v>0</v>
      </c>
      <c r="O42" s="101">
        <v>1</v>
      </c>
      <c r="P42" s="101">
        <v>0</v>
      </c>
      <c r="Q42" s="101">
        <v>0</v>
      </c>
      <c r="R42" s="101">
        <v>0</v>
      </c>
      <c r="S42" s="101">
        <v>0</v>
      </c>
      <c r="T42" s="160"/>
      <c r="U42" s="102">
        <v>0</v>
      </c>
      <c r="V42" s="101">
        <v>0</v>
      </c>
      <c r="W42" s="101">
        <v>0</v>
      </c>
      <c r="X42" s="101">
        <v>0</v>
      </c>
      <c r="Y42" s="101">
        <v>0</v>
      </c>
      <c r="Z42" s="101">
        <v>1</v>
      </c>
      <c r="AA42" s="160"/>
      <c r="AB42" s="101">
        <v>0</v>
      </c>
      <c r="AC42" s="165"/>
      <c r="AD42" s="166"/>
      <c r="AE42" s="167"/>
      <c r="AF42" s="101">
        <v>0</v>
      </c>
      <c r="AG42" s="101">
        <v>0</v>
      </c>
      <c r="AH42" s="105">
        <v>0</v>
      </c>
      <c r="AI42" s="105">
        <v>0</v>
      </c>
      <c r="AJ42" s="105">
        <v>0</v>
      </c>
      <c r="AK42" s="105">
        <v>0</v>
      </c>
      <c r="AL42" s="105">
        <v>0</v>
      </c>
      <c r="AM42" s="105">
        <v>0</v>
      </c>
      <c r="AN42" s="105">
        <v>0</v>
      </c>
      <c r="AO42" s="105">
        <v>0</v>
      </c>
      <c r="AP42" s="63"/>
    </row>
    <row r="43" spans="1:62" ht="15.6" customHeight="1" x14ac:dyDescent="0.35">
      <c r="A43" s="1">
        <v>34</v>
      </c>
      <c r="B43" s="64" t="s">
        <v>65</v>
      </c>
      <c r="C43" s="65" t="s">
        <v>66</v>
      </c>
      <c r="D43" s="128">
        <v>32194</v>
      </c>
      <c r="E43" s="28">
        <f t="shared" si="0"/>
        <v>602</v>
      </c>
      <c r="F43" s="63">
        <f t="shared" si="1"/>
        <v>8</v>
      </c>
      <c r="G43" s="102">
        <v>0</v>
      </c>
      <c r="H43" s="101">
        <v>0</v>
      </c>
      <c r="I43" s="101">
        <v>0</v>
      </c>
      <c r="J43" s="101">
        <v>0</v>
      </c>
      <c r="K43" s="101">
        <v>0</v>
      </c>
      <c r="L43" s="101">
        <v>0</v>
      </c>
      <c r="M43" s="101">
        <v>0</v>
      </c>
      <c r="N43" s="101">
        <v>1</v>
      </c>
      <c r="O43" s="101">
        <v>0</v>
      </c>
      <c r="P43" s="101">
        <v>0</v>
      </c>
      <c r="Q43" s="101">
        <v>1</v>
      </c>
      <c r="R43" s="101">
        <v>0</v>
      </c>
      <c r="S43" s="101">
        <v>0</v>
      </c>
      <c r="T43" s="160"/>
      <c r="U43" s="102">
        <v>1</v>
      </c>
      <c r="V43" s="101">
        <v>0</v>
      </c>
      <c r="W43" s="101">
        <v>0</v>
      </c>
      <c r="X43" s="101">
        <v>0</v>
      </c>
      <c r="Y43" s="101">
        <v>1</v>
      </c>
      <c r="Z43" s="101">
        <v>0</v>
      </c>
      <c r="AA43" s="160"/>
      <c r="AB43" s="101">
        <v>0</v>
      </c>
      <c r="AC43" s="165"/>
      <c r="AD43" s="166"/>
      <c r="AE43" s="167"/>
      <c r="AF43" s="101">
        <v>0</v>
      </c>
      <c r="AG43" s="101">
        <v>1</v>
      </c>
      <c r="AH43" s="105">
        <v>0</v>
      </c>
      <c r="AI43" s="105">
        <v>1</v>
      </c>
      <c r="AJ43" s="105">
        <v>1</v>
      </c>
      <c r="AK43" s="105">
        <v>0</v>
      </c>
      <c r="AL43" s="105">
        <v>0</v>
      </c>
      <c r="AM43" s="105">
        <v>0</v>
      </c>
      <c r="AN43" s="105">
        <v>0</v>
      </c>
      <c r="AO43" s="105">
        <v>1</v>
      </c>
      <c r="AP43" s="63"/>
    </row>
    <row r="44" spans="1:62" ht="15.6" customHeight="1" x14ac:dyDescent="0.35">
      <c r="A44" s="1">
        <v>35</v>
      </c>
      <c r="B44" s="64" t="s">
        <v>67</v>
      </c>
      <c r="C44" s="65" t="s">
        <v>68</v>
      </c>
      <c r="D44" s="128">
        <v>30567</v>
      </c>
      <c r="E44" s="28">
        <f t="shared" si="0"/>
        <v>1081</v>
      </c>
      <c r="F44" s="63">
        <f t="shared" si="1"/>
        <v>13</v>
      </c>
      <c r="G44" s="102">
        <v>1</v>
      </c>
      <c r="H44" s="101">
        <v>1</v>
      </c>
      <c r="I44" s="101">
        <v>1</v>
      </c>
      <c r="J44" s="101">
        <v>1</v>
      </c>
      <c r="K44" s="101">
        <v>1</v>
      </c>
      <c r="L44" s="101">
        <v>0</v>
      </c>
      <c r="M44" s="101">
        <v>1</v>
      </c>
      <c r="N44" s="101">
        <v>1</v>
      </c>
      <c r="O44" s="101">
        <v>0</v>
      </c>
      <c r="P44" s="101">
        <v>0</v>
      </c>
      <c r="Q44" s="101">
        <v>1</v>
      </c>
      <c r="R44" s="101">
        <v>1</v>
      </c>
      <c r="S44" s="101">
        <v>1</v>
      </c>
      <c r="T44" s="160"/>
      <c r="U44" s="102">
        <v>0</v>
      </c>
      <c r="V44" s="101">
        <v>1</v>
      </c>
      <c r="W44" s="101">
        <v>0</v>
      </c>
      <c r="X44" s="101">
        <v>1</v>
      </c>
      <c r="Y44" s="101">
        <v>1</v>
      </c>
      <c r="Z44" s="101">
        <v>0</v>
      </c>
      <c r="AA44" s="160"/>
      <c r="AB44" s="101">
        <v>0</v>
      </c>
      <c r="AC44" s="165"/>
      <c r="AD44" s="166"/>
      <c r="AE44" s="167"/>
      <c r="AF44" s="101">
        <v>0</v>
      </c>
      <c r="AG44" s="101">
        <v>0</v>
      </c>
      <c r="AH44" s="105">
        <v>0</v>
      </c>
      <c r="AI44" s="105">
        <v>0</v>
      </c>
      <c r="AJ44" s="105">
        <v>0</v>
      </c>
      <c r="AK44" s="105">
        <v>0</v>
      </c>
      <c r="AL44" s="105">
        <v>0</v>
      </c>
      <c r="AM44" s="105">
        <v>0</v>
      </c>
      <c r="AN44" s="105">
        <v>0</v>
      </c>
      <c r="AO44" s="105">
        <v>0</v>
      </c>
      <c r="AP44" s="63"/>
    </row>
    <row r="45" spans="1:62" ht="15.6" customHeight="1" x14ac:dyDescent="0.35">
      <c r="A45" s="1">
        <v>36</v>
      </c>
      <c r="B45" s="64" t="s">
        <v>69</v>
      </c>
      <c r="C45" s="65" t="s">
        <v>70</v>
      </c>
      <c r="D45" s="128">
        <v>21516</v>
      </c>
      <c r="E45" s="28">
        <f t="shared" si="0"/>
        <v>1508</v>
      </c>
      <c r="F45" s="63">
        <f t="shared" si="1"/>
        <v>18</v>
      </c>
      <c r="G45" s="102">
        <v>1</v>
      </c>
      <c r="H45" s="101">
        <v>1</v>
      </c>
      <c r="I45" s="101">
        <v>1</v>
      </c>
      <c r="J45" s="101">
        <v>0</v>
      </c>
      <c r="K45" s="101">
        <v>1</v>
      </c>
      <c r="L45" s="101">
        <v>1</v>
      </c>
      <c r="M45" s="101">
        <v>0</v>
      </c>
      <c r="N45" s="101">
        <v>1</v>
      </c>
      <c r="O45" s="101">
        <v>1</v>
      </c>
      <c r="P45" s="101">
        <v>0</v>
      </c>
      <c r="Q45" s="101">
        <v>1</v>
      </c>
      <c r="R45" s="101">
        <v>1</v>
      </c>
      <c r="S45" s="101">
        <v>0</v>
      </c>
      <c r="T45" s="161"/>
      <c r="U45" s="102">
        <v>0</v>
      </c>
      <c r="V45" s="101">
        <v>1</v>
      </c>
      <c r="W45" s="101">
        <v>0</v>
      </c>
      <c r="X45" s="101">
        <v>1</v>
      </c>
      <c r="Y45" s="101">
        <v>1</v>
      </c>
      <c r="Z45" s="101">
        <v>0</v>
      </c>
      <c r="AA45" s="161"/>
      <c r="AB45" s="101">
        <v>0</v>
      </c>
      <c r="AC45" s="165"/>
      <c r="AD45" s="166"/>
      <c r="AE45" s="167"/>
      <c r="AF45" s="101">
        <v>1</v>
      </c>
      <c r="AG45" s="101">
        <v>1</v>
      </c>
      <c r="AH45" s="105">
        <v>0</v>
      </c>
      <c r="AI45" s="105">
        <v>0</v>
      </c>
      <c r="AJ45" s="105">
        <v>0</v>
      </c>
      <c r="AK45" s="105">
        <v>1</v>
      </c>
      <c r="AL45" s="105">
        <v>1</v>
      </c>
      <c r="AM45" s="105">
        <v>0</v>
      </c>
      <c r="AN45" s="105">
        <v>1</v>
      </c>
      <c r="AO45" s="105">
        <v>1</v>
      </c>
      <c r="AP45" s="63"/>
    </row>
    <row r="46" spans="1:62" ht="15.6" customHeight="1" x14ac:dyDescent="0.35">
      <c r="B46" s="64"/>
      <c r="C46" s="65"/>
      <c r="D46" s="65"/>
      <c r="E46" s="28"/>
      <c r="F46" s="63"/>
      <c r="G46" s="102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2"/>
      <c r="V46" s="101"/>
      <c r="W46" s="101"/>
      <c r="X46" s="101"/>
      <c r="Y46" s="101"/>
      <c r="Z46" s="101"/>
      <c r="AA46" s="101"/>
      <c r="AB46" s="101"/>
      <c r="AC46" s="165"/>
      <c r="AD46" s="166"/>
      <c r="AE46" s="167"/>
      <c r="AF46" s="101"/>
      <c r="AG46" s="101"/>
      <c r="AH46" s="105"/>
      <c r="AI46" s="105"/>
      <c r="AJ46" s="105"/>
      <c r="AK46" s="105"/>
      <c r="AL46" s="105"/>
      <c r="AM46" s="105"/>
      <c r="AN46" s="105"/>
      <c r="AO46" s="105"/>
      <c r="AP46" s="63"/>
    </row>
    <row r="47" spans="1:62" s="124" customFormat="1" ht="12.75" customHeight="1" x14ac:dyDescent="0.35">
      <c r="A47" s="114"/>
      <c r="B47" s="115" t="s">
        <v>71</v>
      </c>
      <c r="C47" s="116"/>
      <c r="D47" s="116"/>
      <c r="E47" s="116"/>
      <c r="F47" s="116"/>
      <c r="G47" s="117">
        <f t="shared" ref="G47:P47" si="2">COUNTIF(G10:G45,"1")</f>
        <v>27</v>
      </c>
      <c r="H47" s="118">
        <f t="shared" si="2"/>
        <v>27</v>
      </c>
      <c r="I47" s="118">
        <f t="shared" si="2"/>
        <v>25</v>
      </c>
      <c r="J47" s="118">
        <f t="shared" si="2"/>
        <v>22</v>
      </c>
      <c r="K47" s="118">
        <f t="shared" si="2"/>
        <v>17</v>
      </c>
      <c r="L47" s="118">
        <f t="shared" si="2"/>
        <v>20</v>
      </c>
      <c r="M47" s="118">
        <f t="shared" si="2"/>
        <v>12</v>
      </c>
      <c r="N47" s="118">
        <f t="shared" si="2"/>
        <v>16</v>
      </c>
      <c r="O47" s="118">
        <f t="shared" si="2"/>
        <v>21</v>
      </c>
      <c r="P47" s="118">
        <f t="shared" si="2"/>
        <v>4</v>
      </c>
      <c r="Q47" s="118">
        <f>COUNTIF(Q10:Q45,"1")</f>
        <v>19</v>
      </c>
      <c r="R47" s="118">
        <f t="shared" ref="R47:AO47" si="3">COUNTIF(R10:R45,"1")</f>
        <v>16</v>
      </c>
      <c r="S47" s="118">
        <f t="shared" si="3"/>
        <v>17</v>
      </c>
      <c r="T47" s="118">
        <v>0</v>
      </c>
      <c r="U47" s="118">
        <f t="shared" si="3"/>
        <v>12</v>
      </c>
      <c r="V47" s="118">
        <f t="shared" si="3"/>
        <v>18</v>
      </c>
      <c r="W47" s="118">
        <f t="shared" si="3"/>
        <v>15</v>
      </c>
      <c r="X47" s="118">
        <f t="shared" si="3"/>
        <v>16</v>
      </c>
      <c r="Y47" s="118">
        <f t="shared" si="3"/>
        <v>17</v>
      </c>
      <c r="Z47" s="118">
        <f t="shared" si="3"/>
        <v>8</v>
      </c>
      <c r="AA47" s="119"/>
      <c r="AB47" s="118">
        <f t="shared" si="3"/>
        <v>18</v>
      </c>
      <c r="AC47" s="120"/>
      <c r="AD47" s="119"/>
      <c r="AE47" s="120"/>
      <c r="AF47" s="118">
        <f t="shared" si="3"/>
        <v>12</v>
      </c>
      <c r="AG47" s="118">
        <f t="shared" si="3"/>
        <v>18</v>
      </c>
      <c r="AH47" s="118">
        <f t="shared" si="3"/>
        <v>17</v>
      </c>
      <c r="AI47" s="118">
        <f t="shared" si="3"/>
        <v>13</v>
      </c>
      <c r="AJ47" s="118">
        <f t="shared" si="3"/>
        <v>13</v>
      </c>
      <c r="AK47" s="118">
        <f t="shared" si="3"/>
        <v>13</v>
      </c>
      <c r="AL47" s="118">
        <f t="shared" si="3"/>
        <v>19</v>
      </c>
      <c r="AM47" s="118">
        <f t="shared" si="3"/>
        <v>10</v>
      </c>
      <c r="AN47" s="118">
        <f t="shared" si="3"/>
        <v>16</v>
      </c>
      <c r="AO47" s="118">
        <f t="shared" si="3"/>
        <v>20</v>
      </c>
      <c r="AP47" s="121"/>
      <c r="AQ47" s="122"/>
      <c r="AR47" s="122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</row>
    <row r="48" spans="1:62" ht="12.75" customHeight="1" x14ac:dyDescent="0.35">
      <c r="B48" s="115" t="s">
        <v>91</v>
      </c>
      <c r="F48" s="126" cm="1">
        <f t="array" ref="F48">SUM((H47:AO47)/29)</f>
        <v>16.241379310344833</v>
      </c>
      <c r="Y48" s="4"/>
      <c r="Z48" s="4"/>
    </row>
    <row r="49" spans="25:26" ht="12.75" customHeight="1" x14ac:dyDescent="0.3">
      <c r="Y49" s="4"/>
      <c r="Z49" s="4"/>
    </row>
    <row r="50" spans="25:26" ht="12.75" customHeight="1" x14ac:dyDescent="0.3">
      <c r="Y50" s="4"/>
      <c r="Z50" s="4"/>
    </row>
    <row r="51" spans="25:26" ht="12.75" customHeight="1" x14ac:dyDescent="0.3">
      <c r="Y51" s="4"/>
      <c r="Z51" s="4"/>
    </row>
    <row r="52" spans="25:26" ht="12.75" customHeight="1" x14ac:dyDescent="0.3">
      <c r="Y52" s="4"/>
      <c r="Z52" s="4"/>
    </row>
    <row r="53" spans="25:26" ht="12.75" customHeight="1" x14ac:dyDescent="0.3">
      <c r="Y53" s="4"/>
      <c r="Z53" s="4"/>
    </row>
    <row r="54" spans="25:26" ht="12.75" customHeight="1" x14ac:dyDescent="0.3">
      <c r="Y54" s="4"/>
      <c r="Z54" s="4"/>
    </row>
    <row r="55" spans="25:26" ht="12.75" customHeight="1" x14ac:dyDescent="0.3">
      <c r="Y55" s="4"/>
      <c r="Z55" s="4"/>
    </row>
    <row r="56" spans="25:26" ht="12.75" customHeight="1" x14ac:dyDescent="0.3">
      <c r="Y56" s="4"/>
      <c r="Z56" s="4"/>
    </row>
    <row r="57" spans="25:26" ht="12.75" customHeight="1" x14ac:dyDescent="0.3">
      <c r="Y57" s="4"/>
      <c r="Z57" s="4"/>
    </row>
    <row r="58" spans="25:26" ht="12.75" customHeight="1" x14ac:dyDescent="0.3">
      <c r="Y58" s="4"/>
      <c r="Z58" s="4"/>
    </row>
    <row r="59" spans="25:26" ht="12.75" customHeight="1" x14ac:dyDescent="0.3">
      <c r="Y59" s="4"/>
      <c r="Z59" s="4"/>
    </row>
    <row r="60" spans="25:26" ht="12.75" customHeight="1" x14ac:dyDescent="0.3">
      <c r="Y60" s="4"/>
      <c r="Z60" s="4"/>
    </row>
    <row r="61" spans="25:26" ht="12.75" customHeight="1" x14ac:dyDescent="0.3">
      <c r="Y61" s="4"/>
      <c r="Z61" s="4"/>
    </row>
    <row r="62" spans="25:26" ht="12.75" customHeight="1" x14ac:dyDescent="0.3">
      <c r="Y62" s="4"/>
      <c r="Z62" s="4"/>
    </row>
    <row r="63" spans="25:26" ht="12.75" customHeight="1" x14ac:dyDescent="0.3">
      <c r="Y63" s="4"/>
      <c r="Z63" s="4"/>
    </row>
    <row r="64" spans="25:26" ht="12.75" customHeight="1" x14ac:dyDescent="0.3">
      <c r="Y64" s="4"/>
      <c r="Z64" s="4"/>
    </row>
    <row r="65" spans="25:26" ht="12.75" customHeight="1" x14ac:dyDescent="0.3">
      <c r="Y65" s="4"/>
      <c r="Z65" s="4"/>
    </row>
    <row r="66" spans="25:26" ht="12.75" customHeight="1" x14ac:dyDescent="0.3">
      <c r="Y66" s="4"/>
      <c r="Z66" s="4"/>
    </row>
    <row r="67" spans="25:26" ht="12.75" customHeight="1" x14ac:dyDescent="0.3">
      <c r="Y67" s="4"/>
      <c r="Z67" s="4"/>
    </row>
    <row r="68" spans="25:26" ht="12.75" customHeight="1" x14ac:dyDescent="0.3">
      <c r="Y68" s="4"/>
      <c r="Z68" s="4"/>
    </row>
    <row r="69" spans="25:26" ht="12.75" customHeight="1" x14ac:dyDescent="0.3">
      <c r="Y69" s="4"/>
      <c r="Z69" s="4"/>
    </row>
    <row r="70" spans="25:26" ht="12.75" customHeight="1" x14ac:dyDescent="0.3">
      <c r="Y70" s="4"/>
      <c r="Z70" s="4"/>
    </row>
    <row r="71" spans="25:26" ht="12.75" customHeight="1" x14ac:dyDescent="0.3">
      <c r="Y71" s="4"/>
      <c r="Z71" s="4"/>
    </row>
    <row r="72" spans="25:26" ht="12.75" customHeight="1" x14ac:dyDescent="0.3">
      <c r="Y72" s="4"/>
      <c r="Z72" s="4"/>
    </row>
    <row r="73" spans="25:26" ht="12.75" customHeight="1" x14ac:dyDescent="0.3">
      <c r="Y73" s="4"/>
      <c r="Z73" s="4"/>
    </row>
    <row r="74" spans="25:26" ht="12.75" customHeight="1" x14ac:dyDescent="0.3">
      <c r="Y74" s="4"/>
      <c r="Z74" s="4"/>
    </row>
    <row r="75" spans="25:26" ht="12.75" customHeight="1" x14ac:dyDescent="0.3">
      <c r="Y75" s="4"/>
      <c r="Z75" s="4"/>
    </row>
    <row r="76" spans="25:26" ht="12.75" customHeight="1" x14ac:dyDescent="0.3">
      <c r="Y76" s="4"/>
      <c r="Z76" s="4"/>
    </row>
    <row r="77" spans="25:26" ht="12.75" customHeight="1" x14ac:dyDescent="0.3">
      <c r="Y77" s="4"/>
      <c r="Z77" s="4"/>
    </row>
    <row r="78" spans="25:26" ht="12.75" customHeight="1" x14ac:dyDescent="0.3">
      <c r="Y78" s="4"/>
      <c r="Z78" s="4"/>
    </row>
    <row r="79" spans="25:26" ht="12.75" customHeight="1" x14ac:dyDescent="0.3">
      <c r="Y79" s="4"/>
      <c r="Z79" s="4"/>
    </row>
    <row r="80" spans="25:26" ht="12.75" customHeight="1" x14ac:dyDescent="0.3">
      <c r="Y80" s="4"/>
      <c r="Z80" s="4"/>
    </row>
    <row r="81" spans="25:26" ht="12.75" customHeight="1" x14ac:dyDescent="0.3">
      <c r="Y81" s="4"/>
      <c r="Z81" s="4"/>
    </row>
    <row r="82" spans="25:26" ht="12.75" customHeight="1" x14ac:dyDescent="0.3">
      <c r="Y82" s="4"/>
      <c r="Z82" s="4"/>
    </row>
    <row r="83" spans="25:26" ht="12.75" customHeight="1" x14ac:dyDescent="0.3">
      <c r="Y83" s="4"/>
      <c r="Z83" s="4"/>
    </row>
    <row r="84" spans="25:26" ht="12.75" customHeight="1" x14ac:dyDescent="0.3">
      <c r="Y84" s="4"/>
      <c r="Z84" s="4"/>
    </row>
    <row r="85" spans="25:26" ht="12.75" customHeight="1" x14ac:dyDescent="0.3">
      <c r="Y85" s="4"/>
      <c r="Z85" s="4"/>
    </row>
    <row r="86" spans="25:26" ht="12.75" customHeight="1" x14ac:dyDescent="0.3">
      <c r="Y86" s="4"/>
      <c r="Z86" s="4"/>
    </row>
    <row r="87" spans="25:26" ht="12.75" customHeight="1" x14ac:dyDescent="0.3">
      <c r="Y87" s="4"/>
      <c r="Z87" s="4"/>
    </row>
    <row r="88" spans="25:26" ht="12.75" customHeight="1" x14ac:dyDescent="0.3">
      <c r="Y88" s="4"/>
      <c r="Z88" s="4"/>
    </row>
    <row r="89" spans="25:26" ht="12.75" customHeight="1" x14ac:dyDescent="0.3">
      <c r="Y89" s="4"/>
      <c r="Z89" s="4"/>
    </row>
    <row r="90" spans="25:26" ht="12.75" customHeight="1" x14ac:dyDescent="0.3">
      <c r="Y90" s="4"/>
      <c r="Z90" s="4"/>
    </row>
    <row r="91" spans="25:26" ht="12.75" customHeight="1" x14ac:dyDescent="0.3">
      <c r="Y91" s="4"/>
      <c r="Z91" s="4"/>
    </row>
    <row r="92" spans="25:26" ht="12.75" customHeight="1" x14ac:dyDescent="0.3">
      <c r="Y92" s="4"/>
      <c r="Z92" s="4"/>
    </row>
    <row r="93" spans="25:26" ht="12.75" customHeight="1" x14ac:dyDescent="0.3">
      <c r="Y93" s="4"/>
      <c r="Z93" s="4"/>
    </row>
    <row r="94" spans="25:26" ht="12.75" customHeight="1" x14ac:dyDescent="0.3">
      <c r="Y94" s="4"/>
      <c r="Z94" s="4"/>
    </row>
    <row r="95" spans="25:26" ht="12.75" customHeight="1" x14ac:dyDescent="0.3">
      <c r="Y95" s="4"/>
      <c r="Z95" s="4"/>
    </row>
    <row r="96" spans="25:26" ht="12.75" customHeight="1" x14ac:dyDescent="0.3">
      <c r="Y96" s="4"/>
      <c r="Z96" s="4"/>
    </row>
    <row r="97" spans="25:26" ht="12.75" customHeight="1" x14ac:dyDescent="0.3">
      <c r="Y97" s="4"/>
      <c r="Z97" s="4"/>
    </row>
    <row r="98" spans="25:26" ht="12.75" customHeight="1" x14ac:dyDescent="0.3">
      <c r="Y98" s="4"/>
      <c r="Z98" s="4"/>
    </row>
    <row r="99" spans="25:26" ht="12.75" customHeight="1" x14ac:dyDescent="0.3">
      <c r="Y99" s="4"/>
      <c r="Z99" s="4"/>
    </row>
    <row r="100" spans="25:26" ht="12.75" customHeight="1" x14ac:dyDescent="0.3">
      <c r="Y100" s="4"/>
      <c r="Z100" s="4"/>
    </row>
    <row r="101" spans="25:26" ht="12.75" customHeight="1" x14ac:dyDescent="0.3">
      <c r="Y101" s="4"/>
      <c r="Z101" s="4"/>
    </row>
    <row r="102" spans="25:26" ht="12.75" customHeight="1" x14ac:dyDescent="0.3">
      <c r="Y102" s="4"/>
      <c r="Z102" s="4"/>
    </row>
    <row r="103" spans="25:26" ht="12.75" customHeight="1" x14ac:dyDescent="0.3">
      <c r="Y103" s="4"/>
      <c r="Z103" s="4"/>
    </row>
    <row r="104" spans="25:26" ht="12.75" customHeight="1" x14ac:dyDescent="0.3">
      <c r="Y104" s="4"/>
      <c r="Z104" s="4"/>
    </row>
    <row r="105" spans="25:26" ht="12.75" customHeight="1" x14ac:dyDescent="0.3">
      <c r="Y105" s="4"/>
      <c r="Z105" s="4"/>
    </row>
    <row r="106" spans="25:26" ht="12.75" customHeight="1" x14ac:dyDescent="0.3">
      <c r="Y106" s="4"/>
      <c r="Z106" s="4"/>
    </row>
    <row r="107" spans="25:26" ht="12.75" customHeight="1" x14ac:dyDescent="0.3">
      <c r="Y107" s="4"/>
      <c r="Z107" s="4"/>
    </row>
    <row r="108" spans="25:26" ht="12.75" customHeight="1" x14ac:dyDescent="0.3">
      <c r="Y108" s="4"/>
      <c r="Z108" s="4"/>
    </row>
    <row r="109" spans="25:26" ht="12.75" customHeight="1" x14ac:dyDescent="0.3">
      <c r="Y109" s="4"/>
      <c r="Z109" s="4"/>
    </row>
    <row r="110" spans="25:26" ht="12.75" customHeight="1" x14ac:dyDescent="0.3">
      <c r="Y110" s="4"/>
      <c r="Z110" s="4"/>
    </row>
    <row r="111" spans="25:26" ht="12.75" customHeight="1" x14ac:dyDescent="0.3">
      <c r="Y111" s="4"/>
      <c r="Z111" s="4"/>
    </row>
    <row r="112" spans="25:26" ht="12.75" customHeight="1" x14ac:dyDescent="0.3">
      <c r="Y112" s="4"/>
      <c r="Z112" s="4"/>
    </row>
    <row r="113" spans="25:26" ht="12.75" customHeight="1" x14ac:dyDescent="0.3">
      <c r="Y113" s="4"/>
      <c r="Z113" s="4"/>
    </row>
    <row r="114" spans="25:26" ht="12.75" customHeight="1" x14ac:dyDescent="0.3">
      <c r="Y114" s="4"/>
      <c r="Z114" s="4"/>
    </row>
    <row r="115" spans="25:26" ht="12.75" customHeight="1" x14ac:dyDescent="0.3">
      <c r="Y115" s="4"/>
      <c r="Z115" s="4"/>
    </row>
    <row r="116" spans="25:26" ht="12.75" customHeight="1" x14ac:dyDescent="0.3">
      <c r="Y116" s="4"/>
      <c r="Z116" s="4"/>
    </row>
    <row r="117" spans="25:26" ht="12.75" customHeight="1" x14ac:dyDescent="0.3">
      <c r="Y117" s="4"/>
      <c r="Z117" s="4"/>
    </row>
    <row r="118" spans="25:26" ht="12.75" customHeight="1" x14ac:dyDescent="0.3">
      <c r="Y118" s="4"/>
      <c r="Z118" s="4"/>
    </row>
    <row r="119" spans="25:26" ht="12.75" customHeight="1" x14ac:dyDescent="0.3">
      <c r="Y119" s="4"/>
      <c r="Z119" s="4"/>
    </row>
    <row r="120" spans="25:26" ht="12.75" customHeight="1" x14ac:dyDescent="0.3">
      <c r="Y120" s="4"/>
      <c r="Z120" s="4"/>
    </row>
    <row r="121" spans="25:26" ht="12.75" customHeight="1" x14ac:dyDescent="0.3">
      <c r="Y121" s="4"/>
      <c r="Z121" s="4"/>
    </row>
    <row r="122" spans="25:26" ht="12.75" customHeight="1" x14ac:dyDescent="0.3">
      <c r="Y122" s="4"/>
      <c r="Z122" s="4"/>
    </row>
    <row r="123" spans="25:26" ht="12.75" customHeight="1" x14ac:dyDescent="0.3">
      <c r="Y123" s="4"/>
      <c r="Z123" s="4"/>
    </row>
    <row r="124" spans="25:26" ht="12.75" customHeight="1" x14ac:dyDescent="0.3">
      <c r="Y124" s="4"/>
      <c r="Z124" s="4"/>
    </row>
    <row r="125" spans="25:26" ht="12.75" customHeight="1" x14ac:dyDescent="0.3">
      <c r="Y125" s="4"/>
      <c r="Z125" s="4"/>
    </row>
    <row r="126" spans="25:26" ht="12.75" customHeight="1" x14ac:dyDescent="0.3">
      <c r="Y126" s="4"/>
      <c r="Z126" s="4"/>
    </row>
    <row r="127" spans="25:26" ht="12.75" customHeight="1" x14ac:dyDescent="0.3">
      <c r="Y127" s="4"/>
      <c r="Z127" s="4"/>
    </row>
    <row r="128" spans="25:26" ht="12.75" customHeight="1" x14ac:dyDescent="0.3">
      <c r="Y128" s="4"/>
      <c r="Z128" s="4"/>
    </row>
    <row r="129" spans="25:26" ht="12.75" customHeight="1" x14ac:dyDescent="0.3">
      <c r="Y129" s="4"/>
      <c r="Z129" s="4"/>
    </row>
    <row r="130" spans="25:26" ht="12.75" customHeight="1" x14ac:dyDescent="0.3">
      <c r="Y130" s="4"/>
      <c r="Z130" s="4"/>
    </row>
    <row r="131" spans="25:26" ht="12.75" customHeight="1" x14ac:dyDescent="0.3">
      <c r="Y131" s="4"/>
      <c r="Z131" s="4"/>
    </row>
    <row r="132" spans="25:26" ht="12.75" customHeight="1" x14ac:dyDescent="0.3">
      <c r="Y132" s="4"/>
      <c r="Z132" s="4"/>
    </row>
    <row r="133" spans="25:26" ht="12.75" customHeight="1" x14ac:dyDescent="0.3">
      <c r="Y133" s="4"/>
      <c r="Z133" s="4"/>
    </row>
    <row r="134" spans="25:26" ht="12.75" customHeight="1" x14ac:dyDescent="0.3">
      <c r="Y134" s="4"/>
      <c r="Z134" s="4"/>
    </row>
    <row r="135" spans="25:26" ht="12.75" customHeight="1" x14ac:dyDescent="0.3">
      <c r="Y135" s="4"/>
      <c r="Z135" s="4"/>
    </row>
    <row r="136" spans="25:26" ht="12.75" customHeight="1" x14ac:dyDescent="0.3">
      <c r="Y136" s="4"/>
      <c r="Z136" s="4"/>
    </row>
    <row r="137" spans="25:26" ht="12.75" customHeight="1" x14ac:dyDescent="0.3">
      <c r="Y137" s="4"/>
      <c r="Z137" s="4"/>
    </row>
    <row r="138" spans="25:26" ht="12.75" customHeight="1" x14ac:dyDescent="0.3">
      <c r="Y138" s="4"/>
      <c r="Z138" s="4"/>
    </row>
    <row r="139" spans="25:26" ht="12.75" customHeight="1" x14ac:dyDescent="0.3">
      <c r="Y139" s="4"/>
      <c r="Z139" s="4"/>
    </row>
    <row r="140" spans="25:26" ht="12.75" customHeight="1" x14ac:dyDescent="0.3">
      <c r="Y140" s="4"/>
      <c r="Z140" s="4"/>
    </row>
    <row r="141" spans="25:26" ht="12.75" customHeight="1" x14ac:dyDescent="0.3">
      <c r="Y141" s="4"/>
      <c r="Z141" s="4"/>
    </row>
    <row r="142" spans="25:26" ht="12.75" customHeight="1" x14ac:dyDescent="0.3">
      <c r="Y142" s="4"/>
      <c r="Z142" s="4"/>
    </row>
    <row r="143" spans="25:26" ht="12.75" customHeight="1" x14ac:dyDescent="0.3">
      <c r="Y143" s="4"/>
      <c r="Z143" s="4"/>
    </row>
    <row r="144" spans="25:26" ht="12.75" customHeight="1" x14ac:dyDescent="0.3">
      <c r="Y144" s="4"/>
      <c r="Z144" s="4"/>
    </row>
    <row r="145" spans="25:26" ht="12.75" customHeight="1" x14ac:dyDescent="0.3">
      <c r="Y145" s="4"/>
      <c r="Z145" s="4"/>
    </row>
    <row r="146" spans="25:26" ht="12.75" customHeight="1" x14ac:dyDescent="0.3">
      <c r="Y146" s="4"/>
      <c r="Z146" s="4"/>
    </row>
    <row r="147" spans="25:26" ht="12.75" customHeight="1" x14ac:dyDescent="0.3">
      <c r="Y147" s="4"/>
      <c r="Z147" s="4"/>
    </row>
    <row r="148" spans="25:26" ht="12.75" customHeight="1" x14ac:dyDescent="0.3">
      <c r="Y148" s="4"/>
      <c r="Z148" s="4"/>
    </row>
    <row r="149" spans="25:26" ht="12.75" customHeight="1" x14ac:dyDescent="0.3">
      <c r="Y149" s="4"/>
      <c r="Z149" s="4"/>
    </row>
    <row r="150" spans="25:26" ht="12.75" customHeight="1" x14ac:dyDescent="0.3">
      <c r="Y150" s="4"/>
      <c r="Z150" s="4"/>
    </row>
    <row r="151" spans="25:26" ht="12.75" customHeight="1" x14ac:dyDescent="0.3">
      <c r="Y151" s="4"/>
      <c r="Z151" s="4"/>
    </row>
    <row r="152" spans="25:26" ht="12.75" customHeight="1" x14ac:dyDescent="0.3">
      <c r="Y152" s="4"/>
      <c r="Z152" s="4"/>
    </row>
    <row r="153" spans="25:26" ht="12.75" customHeight="1" x14ac:dyDescent="0.3">
      <c r="Y153" s="4"/>
      <c r="Z153" s="4"/>
    </row>
    <row r="154" spans="25:26" ht="12.75" customHeight="1" x14ac:dyDescent="0.3">
      <c r="Y154" s="4"/>
      <c r="Z154" s="4"/>
    </row>
    <row r="155" spans="25:26" ht="12.75" customHeight="1" x14ac:dyDescent="0.3">
      <c r="Y155" s="4"/>
      <c r="Z155" s="4"/>
    </row>
    <row r="156" spans="25:26" ht="12.75" customHeight="1" x14ac:dyDescent="0.3">
      <c r="Y156" s="4"/>
      <c r="Z156" s="4"/>
    </row>
    <row r="157" spans="25:26" ht="12.75" customHeight="1" x14ac:dyDescent="0.3">
      <c r="Y157" s="4"/>
      <c r="Z157" s="4"/>
    </row>
    <row r="158" spans="25:26" ht="12.75" customHeight="1" x14ac:dyDescent="0.3">
      <c r="Y158" s="4"/>
      <c r="Z158" s="4"/>
    </row>
    <row r="159" spans="25:26" ht="12.75" customHeight="1" x14ac:dyDescent="0.3">
      <c r="Y159" s="4"/>
      <c r="Z159" s="4"/>
    </row>
    <row r="160" spans="25:26" ht="12.75" customHeight="1" x14ac:dyDescent="0.3">
      <c r="Y160" s="4"/>
      <c r="Z160" s="4"/>
    </row>
    <row r="161" spans="25:26" ht="12.75" customHeight="1" x14ac:dyDescent="0.3">
      <c r="Y161" s="4"/>
      <c r="Z161" s="4"/>
    </row>
    <row r="162" spans="25:26" ht="12.75" customHeight="1" x14ac:dyDescent="0.3">
      <c r="Y162" s="4"/>
      <c r="Z162" s="4"/>
    </row>
    <row r="163" spans="25:26" ht="12.75" customHeight="1" x14ac:dyDescent="0.3">
      <c r="Y163" s="4"/>
      <c r="Z163" s="4"/>
    </row>
    <row r="164" spans="25:26" ht="12.75" customHeight="1" x14ac:dyDescent="0.3">
      <c r="Y164" s="4"/>
      <c r="Z164" s="4"/>
    </row>
    <row r="165" spans="25:26" ht="12.75" customHeight="1" x14ac:dyDescent="0.3">
      <c r="Y165" s="4"/>
      <c r="Z165" s="4"/>
    </row>
    <row r="166" spans="25:26" ht="12.75" customHeight="1" x14ac:dyDescent="0.3">
      <c r="Y166" s="4"/>
      <c r="Z166" s="4"/>
    </row>
    <row r="167" spans="25:26" ht="12.75" customHeight="1" x14ac:dyDescent="0.3">
      <c r="Y167" s="4"/>
      <c r="Z167" s="4"/>
    </row>
    <row r="168" spans="25:26" ht="12.75" customHeight="1" x14ac:dyDescent="0.3">
      <c r="Y168" s="4"/>
      <c r="Z168" s="4"/>
    </row>
    <row r="169" spans="25:26" ht="12.75" customHeight="1" x14ac:dyDescent="0.3">
      <c r="Y169" s="4"/>
      <c r="Z169" s="4"/>
    </row>
    <row r="170" spans="25:26" ht="12.75" customHeight="1" x14ac:dyDescent="0.3">
      <c r="Y170" s="4"/>
      <c r="Z170" s="4"/>
    </row>
    <row r="171" spans="25:26" ht="12.75" customHeight="1" x14ac:dyDescent="0.3">
      <c r="Y171" s="4"/>
      <c r="Z171" s="4"/>
    </row>
    <row r="172" spans="25:26" ht="12.75" customHeight="1" x14ac:dyDescent="0.3">
      <c r="Y172" s="4"/>
      <c r="Z172" s="4"/>
    </row>
    <row r="173" spans="25:26" ht="12.75" customHeight="1" x14ac:dyDescent="0.3">
      <c r="Y173" s="4"/>
      <c r="Z173" s="4"/>
    </row>
    <row r="174" spans="25:26" ht="12.75" customHeight="1" x14ac:dyDescent="0.3">
      <c r="Y174" s="4"/>
      <c r="Z174" s="4"/>
    </row>
    <row r="175" spans="25:26" ht="12.75" customHeight="1" x14ac:dyDescent="0.3">
      <c r="Y175" s="4"/>
      <c r="Z175" s="4"/>
    </row>
    <row r="176" spans="25:26" ht="12.75" customHeight="1" x14ac:dyDescent="0.3">
      <c r="Y176" s="4"/>
      <c r="Z176" s="4"/>
    </row>
    <row r="177" spans="25:26" ht="12.75" customHeight="1" x14ac:dyDescent="0.3">
      <c r="Y177" s="4"/>
      <c r="Z177" s="4"/>
    </row>
    <row r="178" spans="25:26" ht="12.75" customHeight="1" x14ac:dyDescent="0.3">
      <c r="Y178" s="4"/>
      <c r="Z178" s="4"/>
    </row>
    <row r="179" spans="25:26" ht="12.75" customHeight="1" x14ac:dyDescent="0.3">
      <c r="Y179" s="4"/>
      <c r="Z179" s="4"/>
    </row>
    <row r="180" spans="25:26" ht="12.75" customHeight="1" x14ac:dyDescent="0.3">
      <c r="Y180" s="4"/>
      <c r="Z180" s="4"/>
    </row>
    <row r="181" spans="25:26" ht="12.75" customHeight="1" x14ac:dyDescent="0.3">
      <c r="Y181" s="4"/>
      <c r="Z181" s="4"/>
    </row>
    <row r="182" spans="25:26" ht="12.75" customHeight="1" x14ac:dyDescent="0.3">
      <c r="Y182" s="4"/>
      <c r="Z182" s="4"/>
    </row>
    <row r="183" spans="25:26" ht="12.75" customHeight="1" x14ac:dyDescent="0.3">
      <c r="Y183" s="4"/>
      <c r="Z183" s="4"/>
    </row>
    <row r="184" spans="25:26" ht="12.75" customHeight="1" x14ac:dyDescent="0.3">
      <c r="Y184" s="4"/>
      <c r="Z184" s="4"/>
    </row>
    <row r="185" spans="25:26" ht="12.75" customHeight="1" x14ac:dyDescent="0.3">
      <c r="Y185" s="4"/>
      <c r="Z185" s="4"/>
    </row>
    <row r="186" spans="25:26" ht="12.75" customHeight="1" x14ac:dyDescent="0.3">
      <c r="Y186" s="4"/>
      <c r="Z186" s="4"/>
    </row>
    <row r="187" spans="25:26" ht="12.75" customHeight="1" x14ac:dyDescent="0.3">
      <c r="Y187" s="4"/>
      <c r="Z187" s="4"/>
    </row>
    <row r="188" spans="25:26" ht="12.75" customHeight="1" x14ac:dyDescent="0.3">
      <c r="Y188" s="4"/>
      <c r="Z188" s="4"/>
    </row>
    <row r="189" spans="25:26" ht="12.75" customHeight="1" x14ac:dyDescent="0.3">
      <c r="Y189" s="4"/>
      <c r="Z189" s="4"/>
    </row>
    <row r="190" spans="25:26" ht="12.75" customHeight="1" x14ac:dyDescent="0.3">
      <c r="Y190" s="4"/>
      <c r="Z190" s="4"/>
    </row>
    <row r="191" spans="25:26" ht="12.75" customHeight="1" x14ac:dyDescent="0.3">
      <c r="Y191" s="4"/>
      <c r="Z191" s="4"/>
    </row>
    <row r="192" spans="25:26" ht="12.75" customHeight="1" x14ac:dyDescent="0.3">
      <c r="Y192" s="4"/>
      <c r="Z192" s="4"/>
    </row>
    <row r="193" spans="25:26" ht="12.75" customHeight="1" x14ac:dyDescent="0.3">
      <c r="Y193" s="4"/>
      <c r="Z193" s="4"/>
    </row>
    <row r="194" spans="25:26" ht="12.75" customHeight="1" x14ac:dyDescent="0.3">
      <c r="Y194" s="4"/>
      <c r="Z194" s="4"/>
    </row>
    <row r="195" spans="25:26" ht="12.75" customHeight="1" x14ac:dyDescent="0.3">
      <c r="Y195" s="4"/>
      <c r="Z195" s="4"/>
    </row>
    <row r="196" spans="25:26" ht="12.75" customHeight="1" x14ac:dyDescent="0.3">
      <c r="Y196" s="4"/>
      <c r="Z196" s="4"/>
    </row>
    <row r="197" spans="25:26" ht="12.75" customHeight="1" x14ac:dyDescent="0.3">
      <c r="Y197" s="4"/>
      <c r="Z197" s="4"/>
    </row>
    <row r="198" spans="25:26" ht="12.75" customHeight="1" x14ac:dyDescent="0.3">
      <c r="Y198" s="4"/>
      <c r="Z198" s="4"/>
    </row>
    <row r="199" spans="25:26" ht="12.75" customHeight="1" x14ac:dyDescent="0.3">
      <c r="Y199" s="4"/>
      <c r="Z199" s="4"/>
    </row>
    <row r="200" spans="25:26" ht="12.75" customHeight="1" x14ac:dyDescent="0.3">
      <c r="Y200" s="4"/>
      <c r="Z200" s="4"/>
    </row>
    <row r="201" spans="25:26" ht="12.75" customHeight="1" x14ac:dyDescent="0.3">
      <c r="Y201" s="4"/>
      <c r="Z201" s="4"/>
    </row>
    <row r="202" spans="25:26" ht="12.75" customHeight="1" x14ac:dyDescent="0.3">
      <c r="Y202" s="4"/>
      <c r="Z202" s="4"/>
    </row>
    <row r="203" spans="25:26" ht="12.75" customHeight="1" x14ac:dyDescent="0.3">
      <c r="Y203" s="4"/>
      <c r="Z203" s="4"/>
    </row>
    <row r="204" spans="25:26" ht="12.75" customHeight="1" x14ac:dyDescent="0.3">
      <c r="Y204" s="4"/>
      <c r="Z204" s="4"/>
    </row>
    <row r="205" spans="25:26" ht="12.75" customHeight="1" x14ac:dyDescent="0.3">
      <c r="Y205" s="4"/>
      <c r="Z205" s="4"/>
    </row>
    <row r="206" spans="25:26" ht="12.75" customHeight="1" x14ac:dyDescent="0.3">
      <c r="Y206" s="4"/>
      <c r="Z206" s="4"/>
    </row>
  </sheetData>
  <sheetProtection selectLockedCells="1" selectUnlockedCells="1"/>
  <mergeCells count="6">
    <mergeCell ref="AP4:AP5"/>
    <mergeCell ref="B5:B9"/>
    <mergeCell ref="AC4:AE4"/>
    <mergeCell ref="T10:T45"/>
    <mergeCell ref="AA10:AA45"/>
    <mergeCell ref="AC10:AE46"/>
  </mergeCells>
  <conditionalFormatting sqref="G47:Z47 AB47 AF47:AO47">
    <cfRule type="cellIs" dxfId="0" priority="3" stopIfTrue="1" operator="equal">
      <formula>0</formula>
    </cfRule>
  </conditionalFormatting>
  <dataValidations count="1">
    <dataValidation operator="equal" allowBlank="1" showInputMessage="1" showErrorMessage="1" promptTitle="AANDACHT" prompt="Gelieve enkel een geheel getal in te vullen_x000a_het teken km wordt automatisch ingevuld" sqref="U10 AH10:AO10 G6:AO9 G10" xr:uid="{68C4038F-0821-4AF8-915A-C5C9FA3F906E}">
      <formula1>0</formula1>
      <formula2>0</formula2>
    </dataValidation>
  </dataValidations>
  <pageMargins left="0.39374999999999999" right="0.39374999999999999" top="0.78749999999999998" bottom="0.78749999999999998" header="0.51180555555555551" footer="0.51180555555555551"/>
  <pageSetup paperSize="9" scale="40" pageOrder="overThenDown" orientation="landscape" useFirstPageNumber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F809B-A29C-4A50-9F4E-D51941A94CBE}">
  <dimension ref="A1:N41"/>
  <sheetViews>
    <sheetView workbookViewId="0">
      <selection activeCell="R15" sqref="R15"/>
    </sheetView>
  </sheetViews>
  <sheetFormatPr defaultRowHeight="13.8" x14ac:dyDescent="0.25"/>
  <cols>
    <col min="1" max="1" width="4.59765625" customWidth="1"/>
    <col min="2" max="2" width="11.8984375" bestFit="1" customWidth="1"/>
    <col min="3" max="3" width="8.8984375" bestFit="1" customWidth="1"/>
    <col min="4" max="4" width="9.8984375" style="139" bestFit="1" customWidth="1"/>
    <col min="5" max="5" width="8.5" style="130" customWidth="1"/>
    <col min="7" max="7" width="15.296875" customWidth="1"/>
    <col min="8" max="8" width="15" style="138" customWidth="1"/>
    <col min="10" max="10" width="10.19921875" style="137" bestFit="1" customWidth="1"/>
    <col min="14" max="14" width="9.8984375" bestFit="1" customWidth="1"/>
  </cols>
  <sheetData>
    <row r="1" spans="1:14" x14ac:dyDescent="0.25">
      <c r="H1" s="139">
        <f ca="1">TODAY()</f>
        <v>45978</v>
      </c>
    </row>
    <row r="2" spans="1:14" x14ac:dyDescent="0.25">
      <c r="G2" s="169" t="s">
        <v>97</v>
      </c>
      <c r="H2" s="168" t="s">
        <v>96</v>
      </c>
      <c r="J2" s="170" t="s">
        <v>98</v>
      </c>
      <c r="N2" s="171" t="s">
        <v>99</v>
      </c>
    </row>
    <row r="3" spans="1:14" x14ac:dyDescent="0.25">
      <c r="G3" s="169"/>
      <c r="H3" s="168"/>
      <c r="J3" s="170"/>
      <c r="N3" s="171"/>
    </row>
    <row r="4" spans="1:14" x14ac:dyDescent="0.25">
      <c r="B4" s="132" t="s">
        <v>75</v>
      </c>
      <c r="C4" s="132" t="s">
        <v>94</v>
      </c>
      <c r="D4" s="140" t="s">
        <v>95</v>
      </c>
      <c r="E4" s="151" t="s">
        <v>92</v>
      </c>
      <c r="F4" s="133" t="s">
        <v>93</v>
      </c>
      <c r="G4" s="169"/>
      <c r="H4" s="168"/>
      <c r="J4" s="170"/>
      <c r="N4" s="171"/>
    </row>
    <row r="5" spans="1:14" ht="15" x14ac:dyDescent="0.35">
      <c r="A5">
        <v>1</v>
      </c>
      <c r="B5" s="134" t="s">
        <v>83</v>
      </c>
      <c r="C5" s="135" t="s">
        <v>84</v>
      </c>
      <c r="D5" s="141">
        <v>18657</v>
      </c>
      <c r="E5" s="152">
        <f t="shared" ref="E5:E40" ca="1" si="0">$H$1-D5</f>
        <v>27321</v>
      </c>
      <c r="F5" s="131">
        <v>22</v>
      </c>
      <c r="G5" s="173">
        <f>SUM(F5:F9)</f>
        <v>66</v>
      </c>
      <c r="H5" s="172">
        <f>100/$F$41*66</f>
        <v>13.253012048192771</v>
      </c>
      <c r="L5" s="147"/>
      <c r="M5" s="136"/>
      <c r="N5" s="149"/>
    </row>
    <row r="6" spans="1:14" ht="15" x14ac:dyDescent="0.35">
      <c r="A6">
        <v>2</v>
      </c>
      <c r="B6" s="64" t="s">
        <v>42</v>
      </c>
      <c r="C6" s="65" t="s">
        <v>43</v>
      </c>
      <c r="D6" s="142">
        <v>18769</v>
      </c>
      <c r="E6" s="152">
        <f t="shared" ca="1" si="0"/>
        <v>27209</v>
      </c>
      <c r="F6" s="63">
        <v>5</v>
      </c>
      <c r="G6" s="173"/>
      <c r="H6" s="172"/>
      <c r="L6" s="147"/>
      <c r="N6" s="148"/>
    </row>
    <row r="7" spans="1:14" ht="15" x14ac:dyDescent="0.35">
      <c r="A7">
        <v>3</v>
      </c>
      <c r="B7" s="64" t="s">
        <v>36</v>
      </c>
      <c r="C7" s="65" t="s">
        <v>37</v>
      </c>
      <c r="D7" s="142">
        <v>19031</v>
      </c>
      <c r="E7" s="152">
        <f t="shared" ca="1" si="0"/>
        <v>26947</v>
      </c>
      <c r="F7" s="63">
        <v>25</v>
      </c>
      <c r="G7" s="173"/>
      <c r="H7" s="172"/>
      <c r="J7" s="137">
        <f>13.25/5*9</f>
        <v>23.849999999999998</v>
      </c>
      <c r="L7" s="147"/>
      <c r="N7" s="145"/>
    </row>
    <row r="8" spans="1:14" ht="15" x14ac:dyDescent="0.35">
      <c r="A8">
        <v>4</v>
      </c>
      <c r="B8" s="64" t="s">
        <v>15</v>
      </c>
      <c r="C8" s="65" t="s">
        <v>16</v>
      </c>
      <c r="D8" s="142">
        <v>19058</v>
      </c>
      <c r="E8" s="152">
        <f t="shared" ca="1" si="0"/>
        <v>26920</v>
      </c>
      <c r="F8" s="63">
        <v>13</v>
      </c>
      <c r="G8" s="173"/>
      <c r="H8" s="172"/>
      <c r="L8" s="147"/>
      <c r="N8" s="149"/>
    </row>
    <row r="9" spans="1:14" ht="15" x14ac:dyDescent="0.35">
      <c r="A9">
        <v>5</v>
      </c>
      <c r="B9" s="64" t="s">
        <v>18</v>
      </c>
      <c r="C9" s="65" t="s">
        <v>19</v>
      </c>
      <c r="D9" s="142">
        <v>20097</v>
      </c>
      <c r="E9" s="152">
        <f t="shared" ca="1" si="0"/>
        <v>25881</v>
      </c>
      <c r="F9" s="63">
        <v>1</v>
      </c>
      <c r="G9" s="173"/>
      <c r="H9" s="172"/>
      <c r="L9" s="147"/>
      <c r="N9" s="149"/>
    </row>
    <row r="10" spans="1:14" ht="15" x14ac:dyDescent="0.35">
      <c r="A10">
        <v>6</v>
      </c>
      <c r="B10" s="64" t="s">
        <v>69</v>
      </c>
      <c r="C10" s="65" t="s">
        <v>70</v>
      </c>
      <c r="D10" s="142">
        <v>21516</v>
      </c>
      <c r="E10" s="152">
        <f t="shared" ca="1" si="0"/>
        <v>24462</v>
      </c>
      <c r="F10" s="63">
        <v>18</v>
      </c>
      <c r="G10" s="173">
        <f t="shared" ref="G10" si="1">SUM(F10:F14)</f>
        <v>84</v>
      </c>
      <c r="H10" s="172">
        <f>100/$F$41*84</f>
        <v>16.867469879518072</v>
      </c>
      <c r="L10" s="147"/>
      <c r="N10" s="149"/>
    </row>
    <row r="11" spans="1:14" ht="15" x14ac:dyDescent="0.35">
      <c r="A11">
        <v>7</v>
      </c>
      <c r="B11" s="64" t="s">
        <v>58</v>
      </c>
      <c r="C11" s="65" t="s">
        <v>59</v>
      </c>
      <c r="D11" s="142">
        <v>21612</v>
      </c>
      <c r="E11" s="152">
        <f t="shared" ca="1" si="0"/>
        <v>24366</v>
      </c>
      <c r="F11" s="63">
        <v>2</v>
      </c>
      <c r="G11" s="173"/>
      <c r="H11" s="172"/>
      <c r="L11" s="147"/>
      <c r="N11" s="153"/>
    </row>
    <row r="12" spans="1:14" ht="15" x14ac:dyDescent="0.35">
      <c r="A12">
        <v>8</v>
      </c>
      <c r="B12" s="64" t="s">
        <v>46</v>
      </c>
      <c r="C12" s="65" t="s">
        <v>47</v>
      </c>
      <c r="D12" s="142">
        <v>21750</v>
      </c>
      <c r="E12" s="152">
        <f t="shared" ca="1" si="0"/>
        <v>24228</v>
      </c>
      <c r="F12" s="63">
        <v>24</v>
      </c>
      <c r="G12" s="173"/>
      <c r="H12" s="172"/>
      <c r="J12" s="137">
        <f>16.87/5*9</f>
        <v>30.366</v>
      </c>
      <c r="L12" s="147"/>
      <c r="N12" s="145"/>
    </row>
    <row r="13" spans="1:14" ht="15" x14ac:dyDescent="0.35">
      <c r="A13">
        <v>9</v>
      </c>
      <c r="B13" s="64" t="s">
        <v>44</v>
      </c>
      <c r="C13" s="65" t="s">
        <v>45</v>
      </c>
      <c r="D13" s="142">
        <v>21959</v>
      </c>
      <c r="E13" s="152">
        <f t="shared" ca="1" si="0"/>
        <v>24019</v>
      </c>
      <c r="F13" s="63">
        <v>28</v>
      </c>
      <c r="G13" s="173"/>
      <c r="H13" s="172"/>
      <c r="L13" s="147"/>
      <c r="N13" s="145"/>
    </row>
    <row r="14" spans="1:14" ht="15" x14ac:dyDescent="0.35">
      <c r="A14">
        <v>10</v>
      </c>
      <c r="B14" s="64" t="s">
        <v>48</v>
      </c>
      <c r="C14" s="65" t="s">
        <v>49</v>
      </c>
      <c r="D14" s="142">
        <v>22194</v>
      </c>
      <c r="E14" s="152">
        <f t="shared" ca="1" si="0"/>
        <v>23784</v>
      </c>
      <c r="F14" s="63">
        <v>12</v>
      </c>
      <c r="G14" s="173"/>
      <c r="H14" s="172"/>
      <c r="L14" s="147"/>
      <c r="N14" s="145"/>
    </row>
    <row r="15" spans="1:14" ht="15" x14ac:dyDescent="0.35">
      <c r="A15">
        <v>11</v>
      </c>
      <c r="B15" s="64" t="s">
        <v>11</v>
      </c>
      <c r="C15" s="65" t="s">
        <v>12</v>
      </c>
      <c r="D15" s="142">
        <v>22413</v>
      </c>
      <c r="E15" s="152">
        <f t="shared" ca="1" si="0"/>
        <v>23565</v>
      </c>
      <c r="F15" s="63">
        <v>22</v>
      </c>
      <c r="G15" s="173">
        <f t="shared" ref="G15" si="2">SUM(F15:F19)</f>
        <v>72</v>
      </c>
      <c r="H15" s="172">
        <f>100/$F$41*72</f>
        <v>14.457831325301205</v>
      </c>
      <c r="L15" s="147"/>
      <c r="N15" s="149"/>
    </row>
    <row r="16" spans="1:14" ht="15" x14ac:dyDescent="0.35">
      <c r="A16">
        <v>12</v>
      </c>
      <c r="B16" s="64" t="s">
        <v>24</v>
      </c>
      <c r="C16" s="65" t="s">
        <v>25</v>
      </c>
      <c r="D16" s="142">
        <v>22837</v>
      </c>
      <c r="E16" s="152">
        <f t="shared" ca="1" si="0"/>
        <v>23141</v>
      </c>
      <c r="F16" s="63">
        <v>8</v>
      </c>
      <c r="G16" s="173"/>
      <c r="H16" s="172"/>
      <c r="L16" s="147"/>
      <c r="N16" s="148"/>
    </row>
    <row r="17" spans="1:14" ht="15" x14ac:dyDescent="0.35">
      <c r="A17">
        <v>13</v>
      </c>
      <c r="B17" s="64" t="s">
        <v>52</v>
      </c>
      <c r="C17" s="65" t="s">
        <v>53</v>
      </c>
      <c r="D17" s="142">
        <v>22841</v>
      </c>
      <c r="E17" s="152">
        <f t="shared" ca="1" si="0"/>
        <v>23137</v>
      </c>
      <c r="F17" s="63">
        <v>17</v>
      </c>
      <c r="G17" s="173"/>
      <c r="H17" s="172"/>
      <c r="J17" s="137">
        <f>14.46/5*9</f>
        <v>26.028000000000002</v>
      </c>
      <c r="N17" s="145"/>
    </row>
    <row r="18" spans="1:14" ht="15" x14ac:dyDescent="0.35">
      <c r="A18">
        <v>14</v>
      </c>
      <c r="B18" s="64" t="s">
        <v>13</v>
      </c>
      <c r="C18" s="65" t="s">
        <v>14</v>
      </c>
      <c r="D18" s="142">
        <v>22948</v>
      </c>
      <c r="E18" s="152">
        <f t="shared" ca="1" si="0"/>
        <v>23030</v>
      </c>
      <c r="F18" s="63">
        <v>10</v>
      </c>
      <c r="G18" s="173"/>
      <c r="H18" s="172"/>
      <c r="N18" s="145"/>
    </row>
    <row r="19" spans="1:14" ht="15" x14ac:dyDescent="0.35">
      <c r="A19">
        <v>15</v>
      </c>
      <c r="B19" s="64" t="s">
        <v>26</v>
      </c>
      <c r="C19" s="65" t="s">
        <v>27</v>
      </c>
      <c r="D19" s="142">
        <v>23472</v>
      </c>
      <c r="E19" s="152">
        <f t="shared" ca="1" si="0"/>
        <v>22506</v>
      </c>
      <c r="F19" s="63">
        <v>15</v>
      </c>
      <c r="G19" s="173"/>
      <c r="H19" s="172"/>
      <c r="N19" s="145"/>
    </row>
    <row r="20" spans="1:14" ht="15" x14ac:dyDescent="0.35">
      <c r="A20">
        <v>16</v>
      </c>
      <c r="B20" s="64" t="s">
        <v>40</v>
      </c>
      <c r="C20" s="65" t="s">
        <v>41</v>
      </c>
      <c r="D20" s="142">
        <v>24385</v>
      </c>
      <c r="E20" s="152">
        <f t="shared" ca="1" si="0"/>
        <v>21593</v>
      </c>
      <c r="F20" s="63">
        <v>21</v>
      </c>
      <c r="G20" s="173">
        <f>SUM(F20:F23)</f>
        <v>89</v>
      </c>
      <c r="H20" s="172">
        <f>100/$F$41*89</f>
        <v>17.871485943775099</v>
      </c>
      <c r="N20" s="145"/>
    </row>
    <row r="21" spans="1:14" ht="15" x14ac:dyDescent="0.35">
      <c r="A21">
        <v>17</v>
      </c>
      <c r="B21" s="64" t="s">
        <v>34</v>
      </c>
      <c r="C21" s="65" t="s">
        <v>35</v>
      </c>
      <c r="D21" s="142">
        <v>24902</v>
      </c>
      <c r="E21" s="152">
        <f t="shared" ca="1" si="0"/>
        <v>21076</v>
      </c>
      <c r="F21" s="63">
        <v>21</v>
      </c>
      <c r="G21" s="173"/>
      <c r="H21" s="172"/>
      <c r="N21" s="145"/>
    </row>
    <row r="22" spans="1:14" ht="15" x14ac:dyDescent="0.35">
      <c r="A22">
        <v>18</v>
      </c>
      <c r="B22" s="64" t="s">
        <v>50</v>
      </c>
      <c r="C22" s="65" t="s">
        <v>51</v>
      </c>
      <c r="D22" s="142">
        <v>25342</v>
      </c>
      <c r="E22" s="152">
        <f t="shared" ca="1" si="0"/>
        <v>20636</v>
      </c>
      <c r="F22" s="63">
        <v>21</v>
      </c>
      <c r="G22" s="173"/>
      <c r="H22" s="172"/>
      <c r="J22" s="137">
        <f>17.87/4*9</f>
        <v>40.207500000000003</v>
      </c>
      <c r="N22" s="145"/>
    </row>
    <row r="23" spans="1:14" ht="15" x14ac:dyDescent="0.35">
      <c r="A23">
        <v>19</v>
      </c>
      <c r="B23" s="64" t="s">
        <v>15</v>
      </c>
      <c r="C23" s="65" t="s">
        <v>17</v>
      </c>
      <c r="D23" s="142">
        <v>27396</v>
      </c>
      <c r="E23" s="152">
        <f t="shared" ca="1" si="0"/>
        <v>18582</v>
      </c>
      <c r="F23" s="63">
        <v>26</v>
      </c>
      <c r="G23" s="173"/>
      <c r="H23" s="172"/>
      <c r="N23" s="146"/>
    </row>
    <row r="24" spans="1:14" ht="15" x14ac:dyDescent="0.35">
      <c r="A24">
        <v>20</v>
      </c>
      <c r="B24" s="64" t="s">
        <v>28</v>
      </c>
      <c r="C24" s="65" t="s">
        <v>29</v>
      </c>
      <c r="D24" s="142">
        <v>29626</v>
      </c>
      <c r="E24" s="152">
        <f t="shared" ca="1" si="0"/>
        <v>16352</v>
      </c>
      <c r="F24" s="63">
        <v>7</v>
      </c>
      <c r="G24" s="173">
        <f>SUM(F24:F32)</f>
        <v>102</v>
      </c>
      <c r="H24" s="172">
        <f>100/$F$41*102</f>
        <v>20.481927710843372</v>
      </c>
      <c r="N24" s="149"/>
    </row>
    <row r="25" spans="1:14" ht="15" x14ac:dyDescent="0.35">
      <c r="A25">
        <v>21</v>
      </c>
      <c r="B25" s="67" t="s">
        <v>54</v>
      </c>
      <c r="C25" s="68" t="s">
        <v>55</v>
      </c>
      <c r="D25" s="143">
        <v>29729</v>
      </c>
      <c r="E25" s="152">
        <f t="shared" ca="1" si="0"/>
        <v>16249</v>
      </c>
      <c r="F25" s="63">
        <v>13</v>
      </c>
      <c r="G25" s="173"/>
      <c r="H25" s="172"/>
      <c r="N25" s="145"/>
    </row>
    <row r="26" spans="1:14" ht="15" x14ac:dyDescent="0.35">
      <c r="A26">
        <v>22</v>
      </c>
      <c r="B26" s="64" t="s">
        <v>30</v>
      </c>
      <c r="C26" s="65" t="s">
        <v>23</v>
      </c>
      <c r="D26" s="142">
        <v>29927</v>
      </c>
      <c r="E26" s="152">
        <f t="shared" ca="1" si="0"/>
        <v>16051</v>
      </c>
      <c r="F26" s="63">
        <v>15</v>
      </c>
      <c r="G26" s="173"/>
      <c r="H26" s="172"/>
      <c r="N26" s="145"/>
    </row>
    <row r="27" spans="1:14" ht="15" x14ac:dyDescent="0.35">
      <c r="A27">
        <v>23</v>
      </c>
      <c r="B27" s="64" t="s">
        <v>60</v>
      </c>
      <c r="C27" s="65" t="s">
        <v>61</v>
      </c>
      <c r="D27" s="142">
        <v>30049</v>
      </c>
      <c r="E27" s="152">
        <f t="shared" ca="1" si="0"/>
        <v>15929</v>
      </c>
      <c r="F27" s="63">
        <v>12</v>
      </c>
      <c r="G27" s="173"/>
      <c r="H27" s="172"/>
      <c r="N27" s="150"/>
    </row>
    <row r="28" spans="1:14" ht="15" x14ac:dyDescent="0.35">
      <c r="A28">
        <v>24</v>
      </c>
      <c r="B28" s="64" t="s">
        <v>32</v>
      </c>
      <c r="C28" s="65" t="s">
        <v>33</v>
      </c>
      <c r="D28" s="142">
        <v>30522</v>
      </c>
      <c r="E28" s="152">
        <f t="shared" ca="1" si="0"/>
        <v>15456</v>
      </c>
      <c r="F28" s="63">
        <v>14</v>
      </c>
      <c r="G28" s="173"/>
      <c r="H28" s="172"/>
      <c r="J28" s="137">
        <f>20.48/9*9</f>
        <v>20.48</v>
      </c>
      <c r="N28" s="145"/>
    </row>
    <row r="29" spans="1:14" ht="15" x14ac:dyDescent="0.35">
      <c r="A29">
        <v>25</v>
      </c>
      <c r="B29" s="64" t="s">
        <v>67</v>
      </c>
      <c r="C29" s="65" t="s">
        <v>68</v>
      </c>
      <c r="D29" s="142">
        <v>30567</v>
      </c>
      <c r="E29" s="152">
        <f t="shared" ca="1" si="0"/>
        <v>15411</v>
      </c>
      <c r="F29" s="63">
        <v>13</v>
      </c>
      <c r="G29" s="173"/>
      <c r="H29" s="172"/>
      <c r="N29" s="145"/>
    </row>
    <row r="30" spans="1:14" ht="15" x14ac:dyDescent="0.35">
      <c r="A30">
        <v>26</v>
      </c>
      <c r="B30" s="64" t="s">
        <v>63</v>
      </c>
      <c r="C30" s="65" t="s">
        <v>64</v>
      </c>
      <c r="D30" s="142">
        <v>31253</v>
      </c>
      <c r="E30" s="152">
        <f t="shared" ca="1" si="0"/>
        <v>14725</v>
      </c>
      <c r="F30" s="63">
        <v>5</v>
      </c>
      <c r="G30" s="173"/>
      <c r="H30" s="172"/>
      <c r="N30" s="145"/>
    </row>
    <row r="31" spans="1:14" ht="15" x14ac:dyDescent="0.35">
      <c r="A31">
        <v>27</v>
      </c>
      <c r="B31" s="64" t="s">
        <v>56</v>
      </c>
      <c r="C31" s="65" t="s">
        <v>57</v>
      </c>
      <c r="D31" s="142">
        <v>31258</v>
      </c>
      <c r="E31" s="152">
        <f t="shared" ca="1" si="0"/>
        <v>14720</v>
      </c>
      <c r="F31" s="63">
        <v>14</v>
      </c>
      <c r="G31" s="173"/>
      <c r="H31" s="172"/>
      <c r="N31" s="145"/>
    </row>
    <row r="32" spans="1:14" ht="15" x14ac:dyDescent="0.35">
      <c r="A32">
        <v>28</v>
      </c>
      <c r="B32" s="64" t="s">
        <v>81</v>
      </c>
      <c r="C32" s="65" t="s">
        <v>39</v>
      </c>
      <c r="D32" s="142">
        <v>31279</v>
      </c>
      <c r="E32" s="152">
        <f t="shared" ca="1" si="0"/>
        <v>14699</v>
      </c>
      <c r="F32" s="63">
        <v>9</v>
      </c>
      <c r="G32" s="173"/>
      <c r="H32" s="172"/>
      <c r="N32" s="145"/>
    </row>
    <row r="33" spans="1:14" ht="15" x14ac:dyDescent="0.35">
      <c r="A33">
        <v>29</v>
      </c>
      <c r="B33" s="64" t="s">
        <v>38</v>
      </c>
      <c r="C33" s="65" t="s">
        <v>39</v>
      </c>
      <c r="D33" s="142">
        <v>31540</v>
      </c>
      <c r="E33" s="152">
        <f t="shared" ca="1" si="0"/>
        <v>14438</v>
      </c>
      <c r="F33" s="63">
        <v>22</v>
      </c>
      <c r="G33" s="173">
        <f>SUM(F33:F40)</f>
        <v>85</v>
      </c>
      <c r="H33" s="172">
        <f>100/$F$41*85</f>
        <v>17.068273092369477</v>
      </c>
      <c r="N33" s="145"/>
    </row>
    <row r="34" spans="1:14" ht="15" x14ac:dyDescent="0.35">
      <c r="A34">
        <v>30</v>
      </c>
      <c r="B34" s="64" t="s">
        <v>62</v>
      </c>
      <c r="C34" s="65" t="s">
        <v>22</v>
      </c>
      <c r="D34" s="142">
        <v>31653</v>
      </c>
      <c r="E34" s="152">
        <f t="shared" ca="1" si="0"/>
        <v>14325</v>
      </c>
      <c r="F34" s="63">
        <v>15</v>
      </c>
      <c r="G34" s="173"/>
      <c r="H34" s="172"/>
      <c r="N34" s="145"/>
    </row>
    <row r="35" spans="1:14" ht="15" x14ac:dyDescent="0.35">
      <c r="A35">
        <v>31</v>
      </c>
      <c r="B35" s="64" t="s">
        <v>20</v>
      </c>
      <c r="C35" s="65" t="s">
        <v>21</v>
      </c>
      <c r="D35" s="142">
        <v>32167</v>
      </c>
      <c r="E35" s="152">
        <f t="shared" ca="1" si="0"/>
        <v>13811</v>
      </c>
      <c r="F35" s="63">
        <v>3</v>
      </c>
      <c r="G35" s="173"/>
      <c r="H35" s="172"/>
      <c r="N35" s="145"/>
    </row>
    <row r="36" spans="1:14" ht="15" x14ac:dyDescent="0.35">
      <c r="A36">
        <v>32</v>
      </c>
      <c r="B36" s="64" t="s">
        <v>65</v>
      </c>
      <c r="C36" s="65" t="s">
        <v>66</v>
      </c>
      <c r="D36" s="142">
        <v>32194</v>
      </c>
      <c r="E36" s="152">
        <f t="shared" ca="1" si="0"/>
        <v>13784</v>
      </c>
      <c r="F36" s="63">
        <v>8</v>
      </c>
      <c r="G36" s="173"/>
      <c r="H36" s="172"/>
      <c r="J36" s="137">
        <f>17.07/8*9</f>
        <v>19.203749999999999</v>
      </c>
      <c r="N36" s="145"/>
    </row>
    <row r="37" spans="1:14" ht="15" x14ac:dyDescent="0.35">
      <c r="A37">
        <v>33</v>
      </c>
      <c r="B37" s="64" t="s">
        <v>36</v>
      </c>
      <c r="C37" s="65" t="s">
        <v>82</v>
      </c>
      <c r="D37" s="142">
        <v>32360</v>
      </c>
      <c r="E37" s="152">
        <f t="shared" ca="1" si="0"/>
        <v>13618</v>
      </c>
      <c r="F37" s="63">
        <v>6</v>
      </c>
      <c r="G37" s="173"/>
      <c r="H37" s="172"/>
      <c r="N37" s="145"/>
    </row>
    <row r="38" spans="1:14" ht="15" x14ac:dyDescent="0.35">
      <c r="A38">
        <v>34</v>
      </c>
      <c r="B38" s="62" t="s">
        <v>9</v>
      </c>
      <c r="C38" s="62" t="s">
        <v>10</v>
      </c>
      <c r="D38" s="144">
        <v>32727</v>
      </c>
      <c r="E38" s="152">
        <f t="shared" ca="1" si="0"/>
        <v>13251</v>
      </c>
      <c r="F38" s="63">
        <v>14</v>
      </c>
      <c r="G38" s="173"/>
      <c r="H38" s="172"/>
      <c r="N38" s="145"/>
    </row>
    <row r="39" spans="1:14" ht="15" x14ac:dyDescent="0.35">
      <c r="A39">
        <v>35</v>
      </c>
      <c r="B39" s="64" t="s">
        <v>30</v>
      </c>
      <c r="C39" s="65" t="s">
        <v>31</v>
      </c>
      <c r="D39" s="142">
        <v>33396</v>
      </c>
      <c r="E39" s="152">
        <f t="shared" ca="1" si="0"/>
        <v>12582</v>
      </c>
      <c r="F39" s="63">
        <v>8</v>
      </c>
      <c r="G39" s="173"/>
      <c r="H39" s="172"/>
      <c r="N39" s="145"/>
    </row>
    <row r="40" spans="1:14" ht="15" x14ac:dyDescent="0.35">
      <c r="A40">
        <v>36</v>
      </c>
      <c r="B40" s="64" t="s">
        <v>86</v>
      </c>
      <c r="C40" s="65" t="s">
        <v>87</v>
      </c>
      <c r="D40" s="142">
        <v>35766</v>
      </c>
      <c r="E40" s="152">
        <f t="shared" ca="1" si="0"/>
        <v>10212</v>
      </c>
      <c r="F40" s="63">
        <v>9</v>
      </c>
      <c r="G40" s="173"/>
      <c r="H40" s="172"/>
      <c r="N40" s="145"/>
    </row>
    <row r="41" spans="1:14" x14ac:dyDescent="0.25">
      <c r="F41" s="130">
        <f>SUM(F5:F40)</f>
        <v>498</v>
      </c>
      <c r="G41" s="90">
        <f>G33+G24+G20+G15+G10+G5</f>
        <v>498</v>
      </c>
      <c r="H41" s="90">
        <f>H33+H24+H20+H15+H10+H5</f>
        <v>99.999999999999986</v>
      </c>
    </row>
  </sheetData>
  <sortState xmlns:xlrd2="http://schemas.microsoft.com/office/spreadsheetml/2017/richdata2" ref="B5:F40">
    <sortCondition ref="D5:D40"/>
  </sortState>
  <mergeCells count="16">
    <mergeCell ref="G10:G14"/>
    <mergeCell ref="G33:G40"/>
    <mergeCell ref="G24:G32"/>
    <mergeCell ref="G20:G23"/>
    <mergeCell ref="G15:G19"/>
    <mergeCell ref="H10:H14"/>
    <mergeCell ref="H15:H19"/>
    <mergeCell ref="H33:H40"/>
    <mergeCell ref="H20:H23"/>
    <mergeCell ref="H24:H32"/>
    <mergeCell ref="H2:H4"/>
    <mergeCell ref="G2:G4"/>
    <mergeCell ref="J2:J4"/>
    <mergeCell ref="N2:N4"/>
    <mergeCell ref="H5:H9"/>
    <mergeCell ref="G5:G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800AE-A15B-4B13-B564-22757441BF25}">
  <sheetPr codeName="Blad1"/>
  <dimension ref="A1"/>
  <sheetViews>
    <sheetView workbookViewId="0">
      <selection activeCell="E1" sqref="E1:E1048576"/>
    </sheetView>
  </sheetViews>
  <sheetFormatPr defaultRowHeight="13.8" x14ac:dyDescent="0.25"/>
  <cols>
    <col min="1" max="16384" width="8.796875" style="125"/>
  </cols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79E82-18B5-4C79-9588-A626E7C0FEF8}">
  <sheetPr codeName="Blad2">
    <pageSetUpPr fitToPage="1"/>
  </sheetPr>
  <dimension ref="A1:BL1"/>
  <sheetViews>
    <sheetView workbookViewId="0">
      <selection activeCell="A9" sqref="A9"/>
    </sheetView>
  </sheetViews>
  <sheetFormatPr defaultColWidth="8.8984375" defaultRowHeight="12.75" customHeight="1" x14ac:dyDescent="0.25"/>
  <cols>
    <col min="1" max="64" width="10.19921875" style="69" customWidth="1"/>
    <col min="65" max="16384" width="8.8984375" style="70"/>
  </cols>
  <sheetData/>
  <sheetProtection selectLockedCells="1" selectUnlockedCells="1"/>
  <pageMargins left="0.39374999999999999" right="0.78749999999999998" top="0.78749999999999998" bottom="0.78749999999999998" header="0.51180555555555551" footer="0.51180555555555551"/>
  <pageSetup paperSize="9" firstPageNumber="0" pageOrder="overThenDown" orientation="landscape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A7341-9E93-4FAA-A974-D277F7F13607}">
  <sheetPr codeName="Blad3">
    <pageSetUpPr fitToPage="1"/>
  </sheetPr>
  <dimension ref="A33:BL33"/>
  <sheetViews>
    <sheetView topLeftCell="B1" workbookViewId="0">
      <selection activeCell="B36" sqref="B36"/>
    </sheetView>
  </sheetViews>
  <sheetFormatPr defaultColWidth="8.8984375" defaultRowHeight="12.75" customHeight="1" x14ac:dyDescent="0.25"/>
  <cols>
    <col min="1" max="64" width="10.19921875" style="71" customWidth="1"/>
    <col min="65" max="16384" width="8.8984375" style="70"/>
  </cols>
  <sheetData>
    <row r="33" ht="12.75" hidden="1" customHeight="1" x14ac:dyDescent="0.25"/>
  </sheetData>
  <sheetProtection selectLockedCells="1" selectUnlockedCells="1"/>
  <pageMargins left="0.78749999999999998" right="0.78749999999999998" top="0.78749999999999998" bottom="0.78749999999999998" header="0.51180555555555551" footer="0.51180555555555551"/>
  <pageSetup paperSize="9" firstPageNumber="0" pageOrder="overThenDown" orientation="landscape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7017D-EA14-4F12-966A-3D24E30CAFDC}">
  <sheetPr codeName="Blad4"/>
  <dimension ref="A1:BL46"/>
  <sheetViews>
    <sheetView topLeftCell="A3" zoomScaleNormal="100" workbookViewId="0">
      <selection activeCell="H8" sqref="H8:K8"/>
    </sheetView>
  </sheetViews>
  <sheetFormatPr defaultColWidth="8.8984375" defaultRowHeight="12.75" customHeight="1" x14ac:dyDescent="0.25"/>
  <cols>
    <col min="1" max="1" width="3" style="72" customWidth="1"/>
    <col min="2" max="2" width="19.09765625" style="73" customWidth="1"/>
    <col min="3" max="3" width="12.19921875" style="73" customWidth="1"/>
    <col min="4" max="5" width="10.19921875" style="72" customWidth="1"/>
    <col min="6" max="6" width="2.69921875" style="73" customWidth="1"/>
    <col min="7" max="7" width="2.8984375" style="72" customWidth="1"/>
    <col min="8" max="8" width="18.8984375" style="73" customWidth="1"/>
    <col min="9" max="9" width="10.69921875" style="73" customWidth="1"/>
    <col min="10" max="10" width="10.19921875" style="92" customWidth="1"/>
    <col min="11" max="11" width="10.19921875" style="72" customWidth="1"/>
    <col min="12" max="64" width="10.19921875" style="73" customWidth="1"/>
    <col min="65" max="16384" width="8.8984375" style="70"/>
  </cols>
  <sheetData>
    <row r="1" spans="1:64" ht="12.75" hidden="1" customHeight="1" x14ac:dyDescent="0.25">
      <c r="A1" s="70"/>
      <c r="B1" s="70"/>
      <c r="C1" s="70"/>
      <c r="D1" s="70"/>
      <c r="E1" s="70"/>
      <c r="F1" s="70"/>
      <c r="G1" s="70"/>
      <c r="H1" s="70"/>
      <c r="I1" s="70"/>
      <c r="J1" s="9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</row>
    <row r="2" spans="1:64" ht="12.75" hidden="1" customHeight="1" x14ac:dyDescent="0.25">
      <c r="A2" s="70"/>
      <c r="B2" s="70"/>
      <c r="C2" s="70"/>
      <c r="D2" s="70"/>
      <c r="E2" s="70"/>
      <c r="F2" s="70"/>
      <c r="G2" s="70"/>
      <c r="H2" s="70"/>
      <c r="I2" s="70"/>
      <c r="J2" s="9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</row>
    <row r="3" spans="1:64" ht="28.35" customHeight="1" x14ac:dyDescent="0.4">
      <c r="A3" s="174" t="s">
        <v>72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</row>
    <row r="5" spans="1:64" ht="23.1" customHeight="1" x14ac:dyDescent="0.4">
      <c r="B5" s="175" t="s">
        <v>73</v>
      </c>
      <c r="C5" s="175"/>
      <c r="D5" s="175"/>
      <c r="E5" s="175"/>
      <c r="H5" s="175" t="s">
        <v>74</v>
      </c>
      <c r="I5" s="175"/>
      <c r="J5" s="175"/>
      <c r="K5" s="175"/>
    </row>
    <row r="6" spans="1:64" ht="12.75" customHeight="1" x14ac:dyDescent="0.25">
      <c r="B6" s="176" t="s">
        <v>75</v>
      </c>
      <c r="C6" s="176"/>
      <c r="D6" s="74" t="s">
        <v>76</v>
      </c>
      <c r="E6" s="74" t="s">
        <v>77</v>
      </c>
      <c r="H6" s="176" t="s">
        <v>75</v>
      </c>
      <c r="I6" s="176"/>
      <c r="J6" s="91" t="s">
        <v>77</v>
      </c>
      <c r="K6" s="74" t="s">
        <v>76</v>
      </c>
    </row>
    <row r="7" spans="1:64" ht="10.35" customHeight="1" x14ac:dyDescent="0.25"/>
    <row r="8" spans="1:64" ht="12.75" customHeight="1" x14ac:dyDescent="0.35">
      <c r="A8" s="87">
        <v>1</v>
      </c>
      <c r="B8" s="109" t="s">
        <v>44</v>
      </c>
      <c r="C8" s="110" t="s">
        <v>45</v>
      </c>
      <c r="D8" s="111">
        <v>28</v>
      </c>
      <c r="E8" s="112">
        <v>2623</v>
      </c>
      <c r="F8" s="88"/>
      <c r="G8" s="87">
        <v>1</v>
      </c>
      <c r="H8" s="109" t="s">
        <v>44</v>
      </c>
      <c r="I8" s="110" t="s">
        <v>45</v>
      </c>
      <c r="J8" s="113">
        <v>2623</v>
      </c>
      <c r="K8" s="112">
        <v>28</v>
      </c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</row>
    <row r="9" spans="1:64" ht="12.75" customHeight="1" x14ac:dyDescent="0.35">
      <c r="A9" s="85">
        <v>2</v>
      </c>
      <c r="B9" s="64" t="s">
        <v>15</v>
      </c>
      <c r="C9" s="65" t="s">
        <v>17</v>
      </c>
      <c r="D9" s="93">
        <v>26</v>
      </c>
      <c r="E9" s="63">
        <v>2356</v>
      </c>
      <c r="F9" s="89"/>
      <c r="G9" s="85">
        <v>2</v>
      </c>
      <c r="H9" s="64" t="s">
        <v>15</v>
      </c>
      <c r="I9" s="65" t="s">
        <v>17</v>
      </c>
      <c r="J9" s="28">
        <v>2356</v>
      </c>
      <c r="K9" s="63">
        <v>26</v>
      </c>
    </row>
    <row r="10" spans="1:64" ht="12.75" customHeight="1" x14ac:dyDescent="0.35">
      <c r="A10" s="85">
        <v>3</v>
      </c>
      <c r="B10" s="64" t="s">
        <v>36</v>
      </c>
      <c r="C10" s="65" t="s">
        <v>37</v>
      </c>
      <c r="D10" s="93">
        <v>25</v>
      </c>
      <c r="E10" s="63">
        <v>2350</v>
      </c>
      <c r="F10" s="76"/>
      <c r="G10" s="85">
        <v>3</v>
      </c>
      <c r="H10" s="64" t="s">
        <v>36</v>
      </c>
      <c r="I10" s="65" t="s">
        <v>37</v>
      </c>
      <c r="J10" s="28">
        <v>2350</v>
      </c>
      <c r="K10" s="63">
        <v>25</v>
      </c>
    </row>
    <row r="11" spans="1:64" ht="12.75" customHeight="1" x14ac:dyDescent="0.35">
      <c r="A11" s="85">
        <v>4</v>
      </c>
      <c r="B11" s="64" t="s">
        <v>46</v>
      </c>
      <c r="C11" s="65" t="s">
        <v>47</v>
      </c>
      <c r="D11" s="93">
        <v>24</v>
      </c>
      <c r="E11" s="63">
        <v>2159</v>
      </c>
      <c r="F11" s="76"/>
      <c r="G11" s="85">
        <v>4</v>
      </c>
      <c r="H11" s="64" t="s">
        <v>46</v>
      </c>
      <c r="I11" s="65" t="s">
        <v>47</v>
      </c>
      <c r="J11" s="28">
        <v>2159</v>
      </c>
      <c r="K11" s="63">
        <v>24</v>
      </c>
    </row>
    <row r="12" spans="1:64" ht="12.75" customHeight="1" x14ac:dyDescent="0.35">
      <c r="A12" s="85">
        <v>5</v>
      </c>
      <c r="B12" s="64" t="s">
        <v>38</v>
      </c>
      <c r="C12" s="65" t="s">
        <v>39</v>
      </c>
      <c r="D12" s="93">
        <v>22</v>
      </c>
      <c r="E12" s="63">
        <v>2145</v>
      </c>
      <c r="F12" s="76"/>
      <c r="G12" s="85">
        <v>5</v>
      </c>
      <c r="H12" s="64" t="s">
        <v>38</v>
      </c>
      <c r="I12" s="65" t="s">
        <v>39</v>
      </c>
      <c r="J12" s="28">
        <v>2145</v>
      </c>
      <c r="K12" s="63">
        <v>22</v>
      </c>
    </row>
    <row r="13" spans="1:64" ht="12.75" customHeight="1" x14ac:dyDescent="0.35">
      <c r="A13" s="85">
        <v>6</v>
      </c>
      <c r="B13" s="64" t="s">
        <v>11</v>
      </c>
      <c r="C13" s="65" t="s">
        <v>12</v>
      </c>
      <c r="D13" s="93">
        <v>22</v>
      </c>
      <c r="E13" s="63">
        <v>2038</v>
      </c>
      <c r="F13" s="76"/>
      <c r="G13" s="85">
        <v>6</v>
      </c>
      <c r="H13" s="64" t="s">
        <v>11</v>
      </c>
      <c r="I13" s="65" t="s">
        <v>12</v>
      </c>
      <c r="J13" s="28">
        <v>2038</v>
      </c>
      <c r="K13" s="63">
        <v>22</v>
      </c>
    </row>
    <row r="14" spans="1:64" ht="12.75" customHeight="1" x14ac:dyDescent="0.35">
      <c r="A14" s="85">
        <v>7</v>
      </c>
      <c r="B14" s="64" t="s">
        <v>83</v>
      </c>
      <c r="C14" s="65" t="s">
        <v>84</v>
      </c>
      <c r="D14" s="93">
        <v>22</v>
      </c>
      <c r="E14" s="63">
        <v>1980</v>
      </c>
      <c r="F14" s="76"/>
      <c r="G14" s="85">
        <v>7</v>
      </c>
      <c r="H14" s="64" t="s">
        <v>34</v>
      </c>
      <c r="I14" s="65" t="s">
        <v>35</v>
      </c>
      <c r="J14" s="28">
        <v>1991</v>
      </c>
      <c r="K14" s="63">
        <v>21</v>
      </c>
    </row>
    <row r="15" spans="1:64" ht="12.75" customHeight="1" x14ac:dyDescent="0.35">
      <c r="A15" s="85">
        <v>8</v>
      </c>
      <c r="B15" s="64" t="s">
        <v>34</v>
      </c>
      <c r="C15" s="65" t="s">
        <v>35</v>
      </c>
      <c r="D15" s="93">
        <v>21</v>
      </c>
      <c r="E15" s="63">
        <v>1991</v>
      </c>
      <c r="F15" s="76"/>
      <c r="G15" s="85">
        <v>8</v>
      </c>
      <c r="H15" s="64" t="s">
        <v>83</v>
      </c>
      <c r="I15" s="65" t="s">
        <v>84</v>
      </c>
      <c r="J15" s="28">
        <v>1980</v>
      </c>
      <c r="K15" s="63">
        <v>22</v>
      </c>
    </row>
    <row r="16" spans="1:64" ht="12.75" customHeight="1" x14ac:dyDescent="0.35">
      <c r="A16" s="85">
        <v>9</v>
      </c>
      <c r="B16" s="64" t="s">
        <v>50</v>
      </c>
      <c r="C16" s="65" t="s">
        <v>51</v>
      </c>
      <c r="D16" s="93">
        <v>21</v>
      </c>
      <c r="E16" s="63">
        <v>1906</v>
      </c>
      <c r="F16" s="76"/>
      <c r="G16" s="85">
        <v>9</v>
      </c>
      <c r="H16" s="64" t="s">
        <v>50</v>
      </c>
      <c r="I16" s="65" t="s">
        <v>51</v>
      </c>
      <c r="J16" s="28">
        <v>1906</v>
      </c>
      <c r="K16" s="63">
        <v>21</v>
      </c>
    </row>
    <row r="17" spans="1:11" ht="12.75" customHeight="1" x14ac:dyDescent="0.35">
      <c r="A17" s="85">
        <v>10</v>
      </c>
      <c r="B17" s="64" t="s">
        <v>40</v>
      </c>
      <c r="C17" s="65" t="s">
        <v>41</v>
      </c>
      <c r="D17" s="93">
        <v>21</v>
      </c>
      <c r="E17" s="63">
        <v>1828</v>
      </c>
      <c r="F17" s="76"/>
      <c r="G17" s="85">
        <v>10</v>
      </c>
      <c r="H17" s="64" t="s">
        <v>40</v>
      </c>
      <c r="I17" s="65" t="s">
        <v>41</v>
      </c>
      <c r="J17" s="28">
        <v>1828</v>
      </c>
      <c r="K17" s="63">
        <v>21</v>
      </c>
    </row>
    <row r="18" spans="1:11" ht="12.75" customHeight="1" x14ac:dyDescent="0.35">
      <c r="A18" s="85">
        <v>11</v>
      </c>
      <c r="B18" s="64" t="s">
        <v>69</v>
      </c>
      <c r="C18" s="65" t="s">
        <v>70</v>
      </c>
      <c r="D18" s="93">
        <v>18</v>
      </c>
      <c r="E18" s="63">
        <v>1508</v>
      </c>
      <c r="F18" s="76"/>
      <c r="G18" s="85">
        <v>11</v>
      </c>
      <c r="H18" s="64" t="s">
        <v>52</v>
      </c>
      <c r="I18" s="65" t="s">
        <v>53</v>
      </c>
      <c r="J18" s="28">
        <v>1718</v>
      </c>
      <c r="K18" s="63">
        <v>17</v>
      </c>
    </row>
    <row r="19" spans="1:11" ht="12.75" customHeight="1" x14ac:dyDescent="0.35">
      <c r="A19" s="85">
        <v>12</v>
      </c>
      <c r="B19" s="64" t="s">
        <v>52</v>
      </c>
      <c r="C19" s="65" t="s">
        <v>53</v>
      </c>
      <c r="D19" s="93">
        <v>17</v>
      </c>
      <c r="E19" s="63">
        <v>1718</v>
      </c>
      <c r="F19" s="76"/>
      <c r="G19" s="85">
        <v>12</v>
      </c>
      <c r="H19" s="64" t="s">
        <v>69</v>
      </c>
      <c r="I19" s="65" t="s">
        <v>70</v>
      </c>
      <c r="J19" s="28">
        <v>1508</v>
      </c>
      <c r="K19" s="63">
        <v>18</v>
      </c>
    </row>
    <row r="20" spans="1:11" ht="12.75" customHeight="1" x14ac:dyDescent="0.35">
      <c r="A20" s="85">
        <v>13</v>
      </c>
      <c r="B20" s="64" t="s">
        <v>62</v>
      </c>
      <c r="C20" s="65" t="s">
        <v>22</v>
      </c>
      <c r="D20" s="93">
        <v>15</v>
      </c>
      <c r="E20" s="63">
        <v>1416</v>
      </c>
      <c r="F20" s="76"/>
      <c r="G20" s="85">
        <v>13</v>
      </c>
      <c r="H20" s="64" t="s">
        <v>62</v>
      </c>
      <c r="I20" s="65" t="s">
        <v>22</v>
      </c>
      <c r="J20" s="28">
        <v>1416</v>
      </c>
      <c r="K20" s="63">
        <v>15</v>
      </c>
    </row>
    <row r="21" spans="1:11" ht="12.75" customHeight="1" x14ac:dyDescent="0.35">
      <c r="A21" s="85">
        <v>14</v>
      </c>
      <c r="B21" s="64" t="s">
        <v>26</v>
      </c>
      <c r="C21" s="65" t="s">
        <v>27</v>
      </c>
      <c r="D21" s="93">
        <v>15</v>
      </c>
      <c r="E21" s="63">
        <v>1392</v>
      </c>
      <c r="F21" s="76"/>
      <c r="G21" s="85">
        <v>14</v>
      </c>
      <c r="H21" s="64" t="s">
        <v>56</v>
      </c>
      <c r="I21" s="65" t="s">
        <v>57</v>
      </c>
      <c r="J21" s="28">
        <v>1409</v>
      </c>
      <c r="K21" s="63">
        <v>14</v>
      </c>
    </row>
    <row r="22" spans="1:11" ht="12.75" customHeight="1" x14ac:dyDescent="0.35">
      <c r="A22" s="85">
        <v>15</v>
      </c>
      <c r="B22" s="64" t="s">
        <v>30</v>
      </c>
      <c r="C22" s="65" t="s">
        <v>23</v>
      </c>
      <c r="D22" s="93">
        <v>15</v>
      </c>
      <c r="E22" s="63">
        <v>1260</v>
      </c>
      <c r="F22" s="76"/>
      <c r="G22" s="85">
        <v>15</v>
      </c>
      <c r="H22" s="64" t="s">
        <v>26</v>
      </c>
      <c r="I22" s="65" t="s">
        <v>27</v>
      </c>
      <c r="J22" s="28">
        <v>1392</v>
      </c>
      <c r="K22" s="63">
        <v>15</v>
      </c>
    </row>
    <row r="23" spans="1:11" ht="12.75" customHeight="1" x14ac:dyDescent="0.35">
      <c r="A23" s="85">
        <v>16</v>
      </c>
      <c r="B23" s="64" t="s">
        <v>56</v>
      </c>
      <c r="C23" s="65" t="s">
        <v>57</v>
      </c>
      <c r="D23" s="93">
        <v>14</v>
      </c>
      <c r="E23" s="63">
        <v>1409</v>
      </c>
      <c r="F23" s="76"/>
      <c r="G23" s="85">
        <v>16</v>
      </c>
      <c r="H23" s="62" t="s">
        <v>9</v>
      </c>
      <c r="I23" s="62" t="s">
        <v>10</v>
      </c>
      <c r="J23" s="28">
        <v>1350</v>
      </c>
      <c r="K23" s="63">
        <v>14</v>
      </c>
    </row>
    <row r="24" spans="1:11" ht="12.75" customHeight="1" x14ac:dyDescent="0.35">
      <c r="A24" s="85">
        <v>17</v>
      </c>
      <c r="B24" s="62" t="s">
        <v>9</v>
      </c>
      <c r="C24" s="62" t="s">
        <v>10</v>
      </c>
      <c r="D24" s="93">
        <v>14</v>
      </c>
      <c r="E24" s="63">
        <v>1350</v>
      </c>
      <c r="F24" s="76"/>
      <c r="G24" s="85">
        <v>17</v>
      </c>
      <c r="H24" s="64" t="s">
        <v>30</v>
      </c>
      <c r="I24" s="65" t="s">
        <v>23</v>
      </c>
      <c r="J24" s="28">
        <v>1260</v>
      </c>
      <c r="K24" s="63">
        <v>15</v>
      </c>
    </row>
    <row r="25" spans="1:11" ht="12.75" customHeight="1" x14ac:dyDescent="0.35">
      <c r="A25" s="85">
        <v>18</v>
      </c>
      <c r="B25" s="64" t="s">
        <v>32</v>
      </c>
      <c r="C25" s="65" t="s">
        <v>33</v>
      </c>
      <c r="D25" s="93">
        <v>14</v>
      </c>
      <c r="E25" s="63">
        <v>1211</v>
      </c>
      <c r="F25" s="76"/>
      <c r="G25" s="85">
        <v>18</v>
      </c>
      <c r="H25" s="67" t="s">
        <v>54</v>
      </c>
      <c r="I25" s="68" t="s">
        <v>55</v>
      </c>
      <c r="J25" s="28">
        <v>1251</v>
      </c>
      <c r="K25" s="63">
        <v>13</v>
      </c>
    </row>
    <row r="26" spans="1:11" ht="12.75" customHeight="1" x14ac:dyDescent="0.35">
      <c r="A26" s="85">
        <v>19</v>
      </c>
      <c r="B26" s="67" t="s">
        <v>54</v>
      </c>
      <c r="C26" s="68" t="s">
        <v>55</v>
      </c>
      <c r="D26" s="93">
        <v>13</v>
      </c>
      <c r="E26" s="63">
        <v>1251</v>
      </c>
      <c r="F26" s="76"/>
      <c r="G26" s="85">
        <v>19</v>
      </c>
      <c r="H26" s="64" t="s">
        <v>32</v>
      </c>
      <c r="I26" s="65" t="s">
        <v>33</v>
      </c>
      <c r="J26" s="28">
        <v>1211</v>
      </c>
      <c r="K26" s="63">
        <v>14</v>
      </c>
    </row>
    <row r="27" spans="1:11" ht="12.75" customHeight="1" x14ac:dyDescent="0.35">
      <c r="A27" s="85">
        <v>20</v>
      </c>
      <c r="B27" s="64" t="s">
        <v>15</v>
      </c>
      <c r="C27" s="65" t="s">
        <v>16</v>
      </c>
      <c r="D27" s="93">
        <v>13</v>
      </c>
      <c r="E27" s="63">
        <v>1146</v>
      </c>
      <c r="F27" s="76"/>
      <c r="G27" s="85">
        <v>20</v>
      </c>
      <c r="H27" s="64" t="s">
        <v>15</v>
      </c>
      <c r="I27" s="65" t="s">
        <v>16</v>
      </c>
      <c r="J27" s="28">
        <v>1146</v>
      </c>
      <c r="K27" s="63">
        <v>13</v>
      </c>
    </row>
    <row r="28" spans="1:11" ht="12.75" customHeight="1" x14ac:dyDescent="0.35">
      <c r="A28" s="85">
        <v>21</v>
      </c>
      <c r="B28" s="64" t="s">
        <v>60</v>
      </c>
      <c r="C28" s="65" t="s">
        <v>61</v>
      </c>
      <c r="D28" s="93">
        <v>12</v>
      </c>
      <c r="E28" s="63">
        <v>1072</v>
      </c>
      <c r="F28" s="76"/>
      <c r="G28" s="85">
        <v>21</v>
      </c>
      <c r="H28" s="64" t="s">
        <v>60</v>
      </c>
      <c r="I28" s="65" t="s">
        <v>61</v>
      </c>
      <c r="J28" s="28">
        <v>1072</v>
      </c>
      <c r="K28" s="63">
        <v>12</v>
      </c>
    </row>
    <row r="29" spans="1:11" ht="12.75" customHeight="1" x14ac:dyDescent="0.35">
      <c r="A29" s="85">
        <v>22</v>
      </c>
      <c r="B29" s="64" t="s">
        <v>48</v>
      </c>
      <c r="C29" s="65" t="s">
        <v>49</v>
      </c>
      <c r="D29" s="93">
        <v>12</v>
      </c>
      <c r="E29" s="63">
        <v>921</v>
      </c>
      <c r="F29" s="76"/>
      <c r="G29" s="85">
        <v>22</v>
      </c>
      <c r="H29" s="64" t="s">
        <v>48</v>
      </c>
      <c r="I29" s="65" t="s">
        <v>49</v>
      </c>
      <c r="J29" s="28">
        <v>921</v>
      </c>
      <c r="K29" s="63">
        <v>12</v>
      </c>
    </row>
    <row r="30" spans="1:11" ht="12.75" customHeight="1" x14ac:dyDescent="0.35">
      <c r="A30" s="85">
        <v>23</v>
      </c>
      <c r="B30" s="64" t="s">
        <v>13</v>
      </c>
      <c r="C30" s="65" t="s">
        <v>14</v>
      </c>
      <c r="D30" s="93">
        <v>10</v>
      </c>
      <c r="E30" s="63">
        <v>850</v>
      </c>
      <c r="F30" s="76"/>
      <c r="G30" s="85">
        <v>23</v>
      </c>
      <c r="H30" s="64" t="s">
        <v>13</v>
      </c>
      <c r="I30" s="65" t="s">
        <v>14</v>
      </c>
      <c r="J30" s="28">
        <v>850</v>
      </c>
      <c r="K30" s="63">
        <v>10</v>
      </c>
    </row>
    <row r="31" spans="1:11" ht="12.75" customHeight="1" x14ac:dyDescent="0.35">
      <c r="A31" s="85">
        <v>24</v>
      </c>
      <c r="B31" s="64" t="s">
        <v>86</v>
      </c>
      <c r="C31" s="65" t="s">
        <v>87</v>
      </c>
      <c r="D31" s="93">
        <v>9</v>
      </c>
      <c r="E31" s="63">
        <v>787</v>
      </c>
      <c r="F31" s="76"/>
      <c r="G31" s="85">
        <v>24</v>
      </c>
      <c r="H31" s="64" t="s">
        <v>86</v>
      </c>
      <c r="I31" s="65" t="s">
        <v>87</v>
      </c>
      <c r="J31" s="28">
        <v>787</v>
      </c>
      <c r="K31" s="63">
        <v>9</v>
      </c>
    </row>
    <row r="32" spans="1:11" ht="12.75" customHeight="1" x14ac:dyDescent="0.35">
      <c r="A32" s="85">
        <v>25</v>
      </c>
      <c r="B32" s="64" t="s">
        <v>81</v>
      </c>
      <c r="C32" s="65" t="s">
        <v>39</v>
      </c>
      <c r="D32" s="93">
        <v>9</v>
      </c>
      <c r="E32" s="63">
        <v>745</v>
      </c>
      <c r="F32" s="76"/>
      <c r="G32" s="85">
        <v>25</v>
      </c>
      <c r="H32" s="64" t="s">
        <v>30</v>
      </c>
      <c r="I32" s="65" t="s">
        <v>31</v>
      </c>
      <c r="J32" s="28">
        <v>753</v>
      </c>
      <c r="K32" s="63">
        <v>8</v>
      </c>
    </row>
    <row r="33" spans="1:11" ht="12.75" customHeight="1" x14ac:dyDescent="0.35">
      <c r="A33" s="85">
        <v>26</v>
      </c>
      <c r="B33" s="64" t="s">
        <v>30</v>
      </c>
      <c r="C33" s="65" t="s">
        <v>31</v>
      </c>
      <c r="D33" s="93">
        <v>8</v>
      </c>
      <c r="E33" s="63">
        <v>753</v>
      </c>
      <c r="F33" s="76"/>
      <c r="G33" s="85">
        <v>26</v>
      </c>
      <c r="H33" s="64" t="s">
        <v>81</v>
      </c>
      <c r="I33" s="65" t="s">
        <v>39</v>
      </c>
      <c r="J33" s="28">
        <v>745</v>
      </c>
      <c r="K33" s="63">
        <v>9</v>
      </c>
    </row>
    <row r="34" spans="1:11" ht="12.75" customHeight="1" x14ac:dyDescent="0.35">
      <c r="A34" s="85">
        <v>27</v>
      </c>
      <c r="B34" s="64" t="s">
        <v>24</v>
      </c>
      <c r="C34" s="65" t="s">
        <v>25</v>
      </c>
      <c r="D34" s="93">
        <v>8</v>
      </c>
      <c r="E34" s="63">
        <v>633</v>
      </c>
      <c r="F34" s="76"/>
      <c r="G34" s="85">
        <v>27</v>
      </c>
      <c r="H34" s="64" t="s">
        <v>24</v>
      </c>
      <c r="I34" s="65" t="s">
        <v>25</v>
      </c>
      <c r="J34" s="28">
        <v>633</v>
      </c>
      <c r="K34" s="63">
        <v>8</v>
      </c>
    </row>
    <row r="35" spans="1:11" ht="12.75" customHeight="1" x14ac:dyDescent="0.35">
      <c r="A35" s="85">
        <v>28</v>
      </c>
      <c r="B35" s="64" t="s">
        <v>28</v>
      </c>
      <c r="C35" s="65" t="s">
        <v>29</v>
      </c>
      <c r="D35" s="93">
        <v>7</v>
      </c>
      <c r="E35" s="63">
        <v>517</v>
      </c>
      <c r="F35" s="76"/>
      <c r="G35" s="85">
        <v>28</v>
      </c>
      <c r="H35" s="64" t="s">
        <v>63</v>
      </c>
      <c r="I35" s="65" t="s">
        <v>64</v>
      </c>
      <c r="J35" s="28">
        <v>551</v>
      </c>
      <c r="K35" s="63">
        <v>5</v>
      </c>
    </row>
    <row r="36" spans="1:11" ht="12.75" customHeight="1" x14ac:dyDescent="0.35">
      <c r="A36" s="85">
        <v>29</v>
      </c>
      <c r="B36" s="64" t="s">
        <v>36</v>
      </c>
      <c r="C36" s="65" t="s">
        <v>82</v>
      </c>
      <c r="D36" s="93">
        <v>6</v>
      </c>
      <c r="E36" s="63">
        <v>538</v>
      </c>
      <c r="F36" s="76"/>
      <c r="G36" s="85">
        <v>29</v>
      </c>
      <c r="H36" s="64" t="s">
        <v>36</v>
      </c>
      <c r="I36" s="65" t="s">
        <v>82</v>
      </c>
      <c r="J36" s="28">
        <v>538</v>
      </c>
      <c r="K36" s="63">
        <v>6</v>
      </c>
    </row>
    <row r="37" spans="1:11" ht="12.75" customHeight="1" x14ac:dyDescent="0.35">
      <c r="A37" s="85">
        <v>30</v>
      </c>
      <c r="B37" s="64" t="s">
        <v>63</v>
      </c>
      <c r="C37" s="65" t="s">
        <v>64</v>
      </c>
      <c r="D37" s="93">
        <v>5</v>
      </c>
      <c r="E37" s="63">
        <v>551</v>
      </c>
      <c r="F37" s="76"/>
      <c r="G37" s="85">
        <v>30</v>
      </c>
      <c r="H37" s="64" t="s">
        <v>28</v>
      </c>
      <c r="I37" s="65" t="s">
        <v>29</v>
      </c>
      <c r="J37" s="28">
        <v>517</v>
      </c>
      <c r="K37" s="63">
        <v>7</v>
      </c>
    </row>
    <row r="38" spans="1:11" ht="12.75" customHeight="1" x14ac:dyDescent="0.35">
      <c r="A38" s="85">
        <v>31</v>
      </c>
      <c r="B38" s="64" t="s">
        <v>42</v>
      </c>
      <c r="C38" s="65" t="s">
        <v>43</v>
      </c>
      <c r="D38" s="93">
        <v>5</v>
      </c>
      <c r="E38" s="63">
        <v>416</v>
      </c>
      <c r="F38" s="76"/>
      <c r="G38" s="85">
        <v>31</v>
      </c>
      <c r="H38" s="64" t="s">
        <v>42</v>
      </c>
      <c r="I38" s="65" t="s">
        <v>43</v>
      </c>
      <c r="J38" s="28">
        <v>416</v>
      </c>
      <c r="K38" s="63">
        <v>5</v>
      </c>
    </row>
    <row r="39" spans="1:11" ht="12.75" customHeight="1" x14ac:dyDescent="0.35">
      <c r="A39" s="85">
        <v>32</v>
      </c>
      <c r="B39" s="64" t="s">
        <v>20</v>
      </c>
      <c r="C39" s="65" t="s">
        <v>21</v>
      </c>
      <c r="D39" s="93">
        <v>3</v>
      </c>
      <c r="E39" s="63">
        <v>272</v>
      </c>
      <c r="F39" s="76"/>
      <c r="G39" s="85">
        <v>32</v>
      </c>
      <c r="H39" s="64" t="s">
        <v>20</v>
      </c>
      <c r="I39" s="65" t="s">
        <v>21</v>
      </c>
      <c r="J39" s="28">
        <v>272</v>
      </c>
      <c r="K39" s="63">
        <v>3</v>
      </c>
    </row>
    <row r="40" spans="1:11" ht="12.75" customHeight="1" x14ac:dyDescent="0.35">
      <c r="A40" s="85">
        <v>33</v>
      </c>
      <c r="B40" s="64" t="s">
        <v>58</v>
      </c>
      <c r="C40" s="65" t="s">
        <v>59</v>
      </c>
      <c r="D40" s="93">
        <v>2</v>
      </c>
      <c r="E40" s="63">
        <v>177</v>
      </c>
      <c r="F40" s="76"/>
      <c r="G40" s="85">
        <v>33</v>
      </c>
      <c r="H40" s="64" t="s">
        <v>58</v>
      </c>
      <c r="I40" s="65" t="s">
        <v>59</v>
      </c>
      <c r="J40" s="28">
        <v>177</v>
      </c>
      <c r="K40" s="63">
        <v>2</v>
      </c>
    </row>
    <row r="41" spans="1:11" ht="12.75" hidden="1" customHeight="1" x14ac:dyDescent="0.35">
      <c r="A41" s="85">
        <v>34</v>
      </c>
      <c r="B41" s="64" t="s">
        <v>65</v>
      </c>
      <c r="C41" s="65" t="s">
        <v>66</v>
      </c>
      <c r="D41" s="93">
        <v>8</v>
      </c>
      <c r="E41" s="63">
        <v>602</v>
      </c>
      <c r="F41" s="76"/>
      <c r="G41" s="85">
        <v>34</v>
      </c>
      <c r="H41" s="64" t="s">
        <v>65</v>
      </c>
      <c r="I41" s="65" t="s">
        <v>66</v>
      </c>
      <c r="J41" s="28">
        <v>602</v>
      </c>
      <c r="K41" s="63">
        <v>8</v>
      </c>
    </row>
    <row r="42" spans="1:11" ht="12.75" hidden="1" customHeight="1" x14ac:dyDescent="0.35">
      <c r="A42" s="85">
        <v>35</v>
      </c>
      <c r="B42" s="64" t="s">
        <v>67</v>
      </c>
      <c r="C42" s="65" t="s">
        <v>68</v>
      </c>
      <c r="D42" s="93">
        <v>13</v>
      </c>
      <c r="E42" s="63">
        <v>1081</v>
      </c>
      <c r="F42" s="76"/>
      <c r="G42" s="85">
        <v>35</v>
      </c>
      <c r="H42" s="64" t="s">
        <v>67</v>
      </c>
      <c r="I42" s="65" t="s">
        <v>68</v>
      </c>
      <c r="J42" s="28">
        <v>1081</v>
      </c>
      <c r="K42" s="63">
        <v>13</v>
      </c>
    </row>
    <row r="43" spans="1:11" ht="12.75" customHeight="1" x14ac:dyDescent="0.35">
      <c r="A43" s="85">
        <v>34</v>
      </c>
      <c r="B43" s="64" t="s">
        <v>18</v>
      </c>
      <c r="C43" s="65" t="s">
        <v>19</v>
      </c>
      <c r="D43" s="93">
        <v>1</v>
      </c>
      <c r="E43" s="63">
        <v>98</v>
      </c>
      <c r="F43" s="76"/>
      <c r="G43" s="85">
        <v>34</v>
      </c>
      <c r="H43" s="64" t="s">
        <v>18</v>
      </c>
      <c r="I43" s="65" t="s">
        <v>19</v>
      </c>
      <c r="J43" s="28">
        <v>98</v>
      </c>
      <c r="K43" s="63">
        <v>1</v>
      </c>
    </row>
    <row r="44" spans="1:11" ht="12.75" customHeight="1" x14ac:dyDescent="0.3">
      <c r="A44" s="86"/>
      <c r="B44" s="79"/>
      <c r="C44" s="80"/>
      <c r="D44" s="81"/>
      <c r="E44" s="81"/>
      <c r="F44" s="76"/>
      <c r="G44" s="77"/>
      <c r="H44" s="79"/>
      <c r="I44" s="80"/>
      <c r="J44" s="94"/>
      <c r="K44" s="82"/>
    </row>
    <row r="45" spans="1:11" ht="12.75" customHeight="1" x14ac:dyDescent="0.3">
      <c r="A45" s="78"/>
      <c r="B45" s="79"/>
      <c r="C45" s="80"/>
      <c r="D45" s="81"/>
      <c r="E45" s="81"/>
      <c r="F45" s="76"/>
      <c r="G45" s="77"/>
      <c r="H45" s="79"/>
      <c r="I45" s="80"/>
      <c r="J45" s="94"/>
      <c r="K45" s="82"/>
    </row>
    <row r="46" spans="1:11" ht="12.75" customHeight="1" x14ac:dyDescent="0.3">
      <c r="A46" s="78"/>
      <c r="B46" s="79"/>
      <c r="C46" s="80"/>
      <c r="D46" s="81"/>
      <c r="E46" s="81"/>
      <c r="F46" s="76"/>
      <c r="G46" s="77"/>
      <c r="H46" s="79"/>
      <c r="I46" s="80"/>
      <c r="J46" s="94"/>
      <c r="K46" s="82"/>
    </row>
  </sheetData>
  <sheetProtection selectLockedCells="1" selectUnlockedCells="1"/>
  <mergeCells count="5">
    <mergeCell ref="A3:L3"/>
    <mergeCell ref="B5:E5"/>
    <mergeCell ref="H5:K5"/>
    <mergeCell ref="B6:C6"/>
    <mergeCell ref="H6:I6"/>
  </mergeCells>
  <pageMargins left="0.78749999999999998" right="0.78749999999999998" top="0.19444444444444445" bottom="0.375" header="0.51180555555555551" footer="0.51180555555555551"/>
  <pageSetup paperSize="9" firstPageNumber="0" pageOrder="overThenDown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Aanwezigheden</vt:lpstr>
      <vt:lpstr>A-B</vt:lpstr>
      <vt:lpstr>Grafiek aanwezigheden</vt:lpstr>
      <vt:lpstr>Gem__Snelheid</vt:lpstr>
      <vt:lpstr>Gem__Afstand</vt:lpstr>
      <vt:lpstr>Kampioen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Claeys</dc:creator>
  <cp:lastModifiedBy>Marc Claeys</cp:lastModifiedBy>
  <dcterms:created xsi:type="dcterms:W3CDTF">2024-12-22T16:08:56Z</dcterms:created>
  <dcterms:modified xsi:type="dcterms:W3CDTF">2025-11-17T09:37:55Z</dcterms:modified>
</cp:coreProperties>
</file>